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i unidad\1.iNFORMACIÓN DAYANI\1-CONTROL DE DOCUMENTOS\67-PLANEACION ESTRATEGICA\"/>
    </mc:Choice>
  </mc:AlternateContent>
  <bookViews>
    <workbookView xWindow="-120" yWindow="-120" windowWidth="20730" windowHeight="11160" firstSheet="4" activeTab="6"/>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calcPr calcId="162913"/>
</workbook>
</file>

<file path=xl/calcChain.xml><?xml version="1.0" encoding="utf-8"?>
<calcChain xmlns="http://schemas.openxmlformats.org/spreadsheetml/2006/main">
  <c r="Q16" i="2" l="1"/>
  <c r="Q33" i="2"/>
  <c r="Q17" i="2"/>
  <c r="Q18" i="2"/>
  <c r="Q19" i="2"/>
  <c r="Q20" i="2"/>
  <c r="Q21" i="2"/>
  <c r="Q22" i="2"/>
  <c r="Q23" i="2"/>
  <c r="Q24" i="2"/>
  <c r="Q25" i="2"/>
  <c r="Q26" i="2"/>
  <c r="Q27" i="2"/>
  <c r="Q28" i="2"/>
  <c r="Q29" i="2"/>
  <c r="Q30" i="2"/>
  <c r="Q31" i="2"/>
  <c r="Q32" i="2"/>
  <c r="T17" i="2"/>
  <c r="T19" i="2"/>
  <c r="T25" i="2"/>
  <c r="T26" i="2"/>
  <c r="T24" i="2" l="1"/>
  <c r="T23" i="2"/>
  <c r="T22" i="2"/>
  <c r="H28" i="2" l="1"/>
  <c r="I28" i="2" s="1"/>
  <c r="H16" i="2" l="1"/>
  <c r="F221" i="6" l="1"/>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T33" i="2"/>
  <c r="T32" i="2"/>
  <c r="T31" i="2"/>
  <c r="H31" i="2"/>
  <c r="I31" i="2" s="1"/>
  <c r="T30" i="2"/>
  <c r="T29" i="2"/>
  <c r="T28" i="2"/>
  <c r="T27" i="2"/>
  <c r="H25" i="2"/>
  <c r="I25" i="2" s="1"/>
  <c r="H22" i="2"/>
  <c r="I22" i="2" s="1"/>
  <c r="T21" i="2"/>
  <c r="T20" i="2"/>
  <c r="H19" i="2"/>
  <c r="I19" i="2" s="1"/>
  <c r="T18" i="2"/>
  <c r="T16" i="2"/>
  <c r="H210" i="6"/>
  <c r="B223" i="6"/>
  <c r="B221" i="6"/>
  <c r="B222" i="6"/>
  <c r="X28" i="2" l="1"/>
  <c r="Y28" i="2" s="1"/>
  <c r="X29" i="2"/>
  <c r="Y29" i="2" s="1"/>
  <c r="K28" i="2"/>
  <c r="L28" i="2" s="1"/>
  <c r="M28" i="2" s="1"/>
  <c r="AB28" i="2" s="1"/>
  <c r="K22" i="2"/>
  <c r="K16" i="2"/>
  <c r="L16" i="2" s="1"/>
  <c r="M16" i="2" s="1"/>
  <c r="AB16" i="2" s="1"/>
  <c r="AA16" i="2" s="1"/>
  <c r="K31" i="2"/>
  <c r="L31" i="2" s="1"/>
  <c r="N24" i="3" s="1"/>
  <c r="L34" i="3"/>
  <c r="K19" i="2"/>
  <c r="L19" i="2" s="1"/>
  <c r="J12" i="3"/>
  <c r="K25" i="2"/>
  <c r="L25" i="2" s="1"/>
  <c r="P40" i="3" s="1"/>
  <c r="AB20" i="2"/>
  <c r="AA20" i="2" s="1"/>
  <c r="X20" i="2"/>
  <c r="AB32" i="2"/>
  <c r="AA32" i="2" s="1"/>
  <c r="X32" i="2"/>
  <c r="AB31" i="2"/>
  <c r="AA31" i="2" s="1"/>
  <c r="X31" i="2"/>
  <c r="X22" i="2"/>
  <c r="X25" i="2"/>
  <c r="I16" i="2"/>
  <c r="X16" i="2" s="1"/>
  <c r="X19" i="2"/>
  <c r="AB21" i="2"/>
  <c r="AA21" i="2" s="1"/>
  <c r="X21" i="2"/>
  <c r="AB33" i="2"/>
  <c r="AA33" i="2" s="1"/>
  <c r="X33" i="2"/>
  <c r="AF54" i="4" l="1"/>
  <c r="AI54" i="4"/>
  <c r="Z28" i="2"/>
  <c r="Z29" i="2"/>
  <c r="X30" i="2" s="1"/>
  <c r="Z30" i="2" s="1"/>
  <c r="L32" i="4"/>
  <c r="L54" i="4"/>
  <c r="AB52" i="4"/>
  <c r="AB54" i="4"/>
  <c r="Y48" i="4"/>
  <c r="AA48" i="4"/>
  <c r="U30" i="4"/>
  <c r="Y52" i="4"/>
  <c r="AA52" i="4"/>
  <c r="U54" i="4"/>
  <c r="M24" i="4"/>
  <c r="L22" i="2"/>
  <c r="M22" i="2" s="1"/>
  <c r="AB22" i="2" s="1"/>
  <c r="AA22" i="2" s="1"/>
  <c r="X38" i="3"/>
  <c r="Y22" i="2"/>
  <c r="Z22" i="2"/>
  <c r="X23" i="2" s="1"/>
  <c r="AA28" i="2"/>
  <c r="AB30" i="2"/>
  <c r="AA30" i="2" s="1"/>
  <c r="U46" i="4"/>
  <c r="Y16" i="2"/>
  <c r="P46" i="4" s="1"/>
  <c r="Z16" i="2"/>
  <c r="X17" i="2" s="1"/>
  <c r="Z17" i="2" s="1"/>
  <c r="X18" i="2" s="1"/>
  <c r="AB17" i="2"/>
  <c r="L16" i="3"/>
  <c r="AH20" i="3"/>
  <c r="AF10" i="3"/>
  <c r="V12" i="3"/>
  <c r="J32" i="3"/>
  <c r="AF24" i="3"/>
  <c r="V28" i="3"/>
  <c r="P36" i="3"/>
  <c r="Z34" i="3"/>
  <c r="J8" i="3"/>
  <c r="N16" i="3"/>
  <c r="Z24" i="3"/>
  <c r="J40" i="3"/>
  <c r="AL8" i="3"/>
  <c r="AH26" i="3"/>
  <c r="T10" i="3"/>
  <c r="Z32" i="3"/>
  <c r="V20" i="3"/>
  <c r="AF32" i="3"/>
  <c r="N32" i="3"/>
  <c r="AB26" i="3"/>
  <c r="AL18" i="3"/>
  <c r="AH28" i="3"/>
  <c r="J6" i="3"/>
  <c r="P14" i="3"/>
  <c r="V14" i="3"/>
  <c r="AH16" i="3"/>
  <c r="P16" i="3"/>
  <c r="AB40" i="3"/>
  <c r="P26" i="3"/>
  <c r="AH24" i="3"/>
  <c r="J16" i="3"/>
  <c r="AB36" i="3"/>
  <c r="AF8" i="3"/>
  <c r="AH36" i="3"/>
  <c r="J20" i="3"/>
  <c r="J18" i="3"/>
  <c r="AB6" i="3"/>
  <c r="AL40" i="3"/>
  <c r="AH22" i="3"/>
  <c r="N42" i="3"/>
  <c r="P38" i="3"/>
  <c r="AH44" i="3"/>
  <c r="AB30" i="3"/>
  <c r="J38" i="3"/>
  <c r="AH42" i="3"/>
  <c r="X24" i="3"/>
  <c r="P24" i="3"/>
  <c r="P8" i="3"/>
  <c r="Z40" i="3"/>
  <c r="AL24" i="3"/>
  <c r="AL16" i="3"/>
  <c r="N8" i="3"/>
  <c r="P34" i="3"/>
  <c r="J34" i="3"/>
  <c r="AB42" i="3"/>
  <c r="J36" i="3"/>
  <c r="L26" i="3"/>
  <c r="L18" i="3"/>
  <c r="AH8" i="3"/>
  <c r="AJ34" i="3"/>
  <c r="AF16" i="3"/>
  <c r="V36" i="3"/>
  <c r="T40" i="3"/>
  <c r="AL32" i="3"/>
  <c r="V24" i="3"/>
  <c r="V16" i="3"/>
  <c r="V18" i="3"/>
  <c r="AH10" i="3"/>
  <c r="AB18" i="3"/>
  <c r="V22" i="3"/>
  <c r="AL10" i="3"/>
  <c r="Z10" i="3"/>
  <c r="AL42" i="3"/>
  <c r="J44" i="3"/>
  <c r="AB28" i="3"/>
  <c r="V44" i="3"/>
  <c r="AH30" i="3"/>
  <c r="AB38" i="3"/>
  <c r="P22" i="3"/>
  <c r="AH14" i="3"/>
  <c r="AL26" i="3"/>
  <c r="N34" i="3"/>
  <c r="AF42" i="3"/>
  <c r="T34" i="3"/>
  <c r="Z42" i="3"/>
  <c r="L42" i="3"/>
  <c r="X16" i="3"/>
  <c r="R10" i="3"/>
  <c r="AJ42" i="3"/>
  <c r="N28" i="2"/>
  <c r="R40" i="3"/>
  <c r="AD8" i="3"/>
  <c r="L40" i="3"/>
  <c r="X42" i="3"/>
  <c r="R18" i="3"/>
  <c r="X26" i="3"/>
  <c r="AD32" i="3"/>
  <c r="R16" i="3"/>
  <c r="AJ26" i="3"/>
  <c r="X18" i="3"/>
  <c r="X10" i="3"/>
  <c r="AJ32" i="3"/>
  <c r="R24" i="3"/>
  <c r="AJ8" i="3"/>
  <c r="AH32" i="3"/>
  <c r="J24" i="3"/>
  <c r="Z16" i="3"/>
  <c r="Z8" i="3"/>
  <c r="V40" i="3"/>
  <c r="P32" i="3"/>
  <c r="AB20" i="3"/>
  <c r="AB12" i="3"/>
  <c r="AB44" i="3"/>
  <c r="P44" i="3"/>
  <c r="AF40" i="3"/>
  <c r="AH40" i="3"/>
  <c r="V32" i="3"/>
  <c r="J28" i="3"/>
  <c r="AH12" i="3"/>
  <c r="V8" i="3"/>
  <c r="N10" i="3"/>
  <c r="P10" i="3"/>
  <c r="AH34" i="3"/>
  <c r="AH18" i="3"/>
  <c r="P42" i="3"/>
  <c r="AB34" i="3"/>
  <c r="V42" i="3"/>
  <c r="AB14" i="3"/>
  <c r="N16" i="2"/>
  <c r="V30" i="3"/>
  <c r="P30" i="3"/>
  <c r="AH38" i="3"/>
  <c r="AH6" i="3"/>
  <c r="N26" i="3"/>
  <c r="V10" i="3"/>
  <c r="AF34" i="3"/>
  <c r="AF18" i="3"/>
  <c r="Z18" i="3"/>
  <c r="T18" i="3"/>
  <c r="T42" i="3"/>
  <c r="J14" i="3"/>
  <c r="V34" i="3"/>
  <c r="P18" i="3"/>
  <c r="J10" i="3"/>
  <c r="J26" i="3"/>
  <c r="AB10" i="3"/>
  <c r="J42" i="3"/>
  <c r="AB22" i="3"/>
  <c r="V6" i="3"/>
  <c r="P6" i="3"/>
  <c r="V38" i="3"/>
  <c r="N18" i="3"/>
  <c r="J22" i="3"/>
  <c r="J30" i="3"/>
  <c r="AF26" i="3"/>
  <c r="Z26" i="3"/>
  <c r="T26" i="3"/>
  <c r="AL34" i="3"/>
  <c r="Y33" i="2"/>
  <c r="Z33" i="2"/>
  <c r="AF50" i="4"/>
  <c r="T50" i="4"/>
  <c r="Z50" i="4"/>
  <c r="AL40" i="4"/>
  <c r="Z40" i="4"/>
  <c r="N40" i="4"/>
  <c r="AF40" i="4"/>
  <c r="N50" i="4"/>
  <c r="AF30" i="4"/>
  <c r="AL50" i="4"/>
  <c r="Z30" i="4"/>
  <c r="T30" i="4"/>
  <c r="N30" i="4"/>
  <c r="AL20" i="4"/>
  <c r="Z20" i="4"/>
  <c r="N20" i="4"/>
  <c r="AL10" i="4"/>
  <c r="T40" i="4"/>
  <c r="AF20" i="4"/>
  <c r="T20" i="4"/>
  <c r="AL30" i="4"/>
  <c r="Z10" i="4"/>
  <c r="N10" i="4"/>
  <c r="AF10" i="4"/>
  <c r="T10" i="4"/>
  <c r="AF52" i="4"/>
  <c r="T52" i="4"/>
  <c r="AL52" i="4"/>
  <c r="N52" i="4"/>
  <c r="AL42" i="4"/>
  <c r="Z42" i="4"/>
  <c r="N42" i="4"/>
  <c r="Z52" i="4"/>
  <c r="T42" i="4"/>
  <c r="AF42" i="4"/>
  <c r="AF32" i="4"/>
  <c r="T32" i="4"/>
  <c r="AL32" i="4"/>
  <c r="AL22" i="4"/>
  <c r="Z22" i="4"/>
  <c r="N22" i="4"/>
  <c r="AL12" i="4"/>
  <c r="Z12" i="4"/>
  <c r="N12" i="4"/>
  <c r="N32" i="4"/>
  <c r="AF22" i="4"/>
  <c r="T22" i="4"/>
  <c r="AF12" i="4"/>
  <c r="T12" i="4"/>
  <c r="Z32" i="4"/>
  <c r="Z20" i="2"/>
  <c r="Y20" i="2"/>
  <c r="Z19" i="2"/>
  <c r="Y19" i="2"/>
  <c r="L8" i="3"/>
  <c r="AE50" i="4"/>
  <c r="S50" i="4"/>
  <c r="AK50" i="4"/>
  <c r="M50" i="4"/>
  <c r="AE40" i="4"/>
  <c r="S40" i="4"/>
  <c r="Y50" i="4"/>
  <c r="AK40" i="4"/>
  <c r="Y40" i="4"/>
  <c r="M40" i="4"/>
  <c r="AK30" i="4"/>
  <c r="AE30" i="4"/>
  <c r="S30" i="4"/>
  <c r="Y30" i="4"/>
  <c r="M30" i="4"/>
  <c r="AK20" i="4"/>
  <c r="Y20" i="4"/>
  <c r="M20" i="4"/>
  <c r="AK10" i="4"/>
  <c r="AE10" i="4"/>
  <c r="S10" i="4"/>
  <c r="S20" i="4"/>
  <c r="AE20" i="4"/>
  <c r="Y10" i="4"/>
  <c r="M10" i="4"/>
  <c r="L32" i="3"/>
  <c r="AD40" i="3"/>
  <c r="R32" i="3"/>
  <c r="AJ40" i="3"/>
  <c r="AJ16" i="3"/>
  <c r="Y25" i="2"/>
  <c r="Z25" i="2"/>
  <c r="X26" i="2" s="1"/>
  <c r="Y26" i="2" s="1"/>
  <c r="Z54" i="4"/>
  <c r="N44" i="4"/>
  <c r="T44" i="4"/>
  <c r="T34" i="4"/>
  <c r="AF44" i="4"/>
  <c r="Z34" i="4"/>
  <c r="Z24" i="4"/>
  <c r="AL14" i="4"/>
  <c r="N14" i="4"/>
  <c r="AF24" i="4"/>
  <c r="AF14" i="4"/>
  <c r="N34" i="4"/>
  <c r="Y31" i="2"/>
  <c r="Z31" i="2"/>
  <c r="AF48" i="4"/>
  <c r="T48" i="4"/>
  <c r="AL48" i="4"/>
  <c r="N48" i="4"/>
  <c r="AF38" i="4"/>
  <c r="T38" i="4"/>
  <c r="AL28" i="4"/>
  <c r="Z28" i="4"/>
  <c r="N28" i="4"/>
  <c r="AL18" i="4"/>
  <c r="Z18" i="4"/>
  <c r="N18" i="4"/>
  <c r="N38" i="4"/>
  <c r="Z48" i="4"/>
  <c r="Z38" i="4"/>
  <c r="AF28" i="4"/>
  <c r="T28" i="4"/>
  <c r="AF18" i="4"/>
  <c r="T18" i="4"/>
  <c r="AL38" i="4"/>
  <c r="AL8" i="4"/>
  <c r="Z8" i="4"/>
  <c r="N8" i="4"/>
  <c r="AF8" i="4"/>
  <c r="T8" i="4"/>
  <c r="AI52" i="4"/>
  <c r="W52" i="4"/>
  <c r="K52" i="4"/>
  <c r="Q52" i="4"/>
  <c r="AI42" i="4"/>
  <c r="W42" i="4"/>
  <c r="K42" i="4"/>
  <c r="AC52" i="4"/>
  <c r="AC42" i="4"/>
  <c r="Q42" i="4"/>
  <c r="AC32" i="4"/>
  <c r="Q32" i="4"/>
  <c r="AI32" i="4"/>
  <c r="W32" i="4"/>
  <c r="K32" i="4"/>
  <c r="AC22" i="4"/>
  <c r="Q22" i="4"/>
  <c r="AC12" i="4"/>
  <c r="Q12" i="4"/>
  <c r="K22" i="4"/>
  <c r="W12" i="4"/>
  <c r="W22" i="4"/>
  <c r="AI12" i="4"/>
  <c r="AI22" i="4"/>
  <c r="K12" i="4"/>
  <c r="N25" i="2"/>
  <c r="M25" i="2"/>
  <c r="AB25" i="2" s="1"/>
  <c r="AB29" i="2" s="1"/>
  <c r="AA29" i="2" s="1"/>
  <c r="AC50" i="4" s="1"/>
  <c r="AB32" i="3"/>
  <c r="AB24" i="3"/>
  <c r="AB8" i="3"/>
  <c r="AB16" i="3"/>
  <c r="N31" i="2"/>
  <c r="M31" i="2"/>
  <c r="N40" i="3"/>
  <c r="T32" i="3"/>
  <c r="T16" i="3"/>
  <c r="T24" i="3"/>
  <c r="T8" i="3"/>
  <c r="W54" i="4"/>
  <c r="K54" i="4"/>
  <c r="K44" i="4"/>
  <c r="Q54" i="4"/>
  <c r="Q34" i="4"/>
  <c r="W34" i="4"/>
  <c r="AC14" i="4"/>
  <c r="Q14" i="4"/>
  <c r="W24" i="4"/>
  <c r="AI14" i="4"/>
  <c r="Y32" i="2"/>
  <c r="Z32" i="2"/>
  <c r="AD26" i="3"/>
  <c r="AD10" i="3"/>
  <c r="AD18" i="3"/>
  <c r="AJ10" i="3"/>
  <c r="R34" i="3"/>
  <c r="AD34" i="3"/>
  <c r="AD16" i="3"/>
  <c r="X32" i="3"/>
  <c r="AJ18" i="3"/>
  <c r="L10" i="3"/>
  <c r="R26" i="3"/>
  <c r="R42" i="3"/>
  <c r="AD42" i="3"/>
  <c r="AD24" i="3"/>
  <c r="X8" i="3"/>
  <c r="R8" i="3"/>
  <c r="X40" i="3"/>
  <c r="Z21" i="2"/>
  <c r="Y21" i="2"/>
  <c r="L24" i="3"/>
  <c r="AJ24" i="3"/>
  <c r="X34" i="3"/>
  <c r="V26" i="3"/>
  <c r="P28" i="3"/>
  <c r="P12" i="3"/>
  <c r="P20" i="3"/>
  <c r="T14" i="4" l="1"/>
  <c r="AL34" i="4"/>
  <c r="N24" i="4"/>
  <c r="AL54" i="4"/>
  <c r="AF34" i="4"/>
  <c r="Z44" i="4"/>
  <c r="S52" i="4"/>
  <c r="T24" i="4"/>
  <c r="Z14" i="4"/>
  <c r="AL24" i="4"/>
  <c r="N54" i="4"/>
  <c r="AL44" i="4"/>
  <c r="T54" i="4"/>
  <c r="W14" i="4"/>
  <c r="AC24" i="4"/>
  <c r="AC34" i="4"/>
  <c r="W44" i="4"/>
  <c r="U32" i="4"/>
  <c r="K14" i="4"/>
  <c r="K34" i="4"/>
  <c r="Q44" i="4"/>
  <c r="AC54" i="4"/>
  <c r="AB42" i="4"/>
  <c r="AG34" i="4"/>
  <c r="AE28" i="4"/>
  <c r="P12" i="4"/>
  <c r="AB32" i="4"/>
  <c r="AM8" i="4"/>
  <c r="AG18" i="4"/>
  <c r="AH32" i="4"/>
  <c r="V52" i="4"/>
  <c r="AH12" i="4"/>
  <c r="O34" i="4"/>
  <c r="AM48" i="4"/>
  <c r="AB12" i="4"/>
  <c r="J22" i="4"/>
  <c r="P42" i="4"/>
  <c r="U8" i="4"/>
  <c r="AM38" i="4"/>
  <c r="AH52" i="4"/>
  <c r="V32" i="4"/>
  <c r="AH42" i="4"/>
  <c r="AI24" i="4"/>
  <c r="K24" i="4"/>
  <c r="Q24" i="4"/>
  <c r="AI34" i="4"/>
  <c r="AC44" i="4"/>
  <c r="AI44" i="4"/>
  <c r="AA18" i="4"/>
  <c r="U38" i="4"/>
  <c r="S54" i="4"/>
  <c r="M22" i="4"/>
  <c r="R24" i="4"/>
  <c r="AM52" i="4"/>
  <c r="O22" i="4"/>
  <c r="Y30" i="2"/>
  <c r="X50" i="4" s="1"/>
  <c r="AM20" i="4"/>
  <c r="O18" i="4"/>
  <c r="U28" i="4"/>
  <c r="U48" i="4"/>
  <c r="P22" i="4"/>
  <c r="J12" i="4"/>
  <c r="V22" i="4"/>
  <c r="J52" i="4"/>
  <c r="J42" i="4"/>
  <c r="P52" i="4"/>
  <c r="O54" i="4"/>
  <c r="J32" i="4"/>
  <c r="AB22" i="4"/>
  <c r="V12" i="4"/>
  <c r="AH22" i="4"/>
  <c r="P32" i="4"/>
  <c r="V42" i="4"/>
  <c r="U14" i="4"/>
  <c r="P14" i="4"/>
  <c r="AA28" i="4"/>
  <c r="AA8" i="4"/>
  <c r="AG28" i="4"/>
  <c r="O48" i="4"/>
  <c r="AE34" i="4"/>
  <c r="AE32" i="4"/>
  <c r="AJ34" i="4"/>
  <c r="AD12" i="4"/>
  <c r="M42" i="4"/>
  <c r="X14" i="4"/>
  <c r="AD44" i="4"/>
  <c r="AA40" i="4"/>
  <c r="S12" i="4"/>
  <c r="AK52" i="4"/>
  <c r="AJ24" i="4"/>
  <c r="X54" i="4"/>
  <c r="AM18" i="4"/>
  <c r="O28" i="4"/>
  <c r="AM28" i="4"/>
  <c r="AA38" i="4"/>
  <c r="AG48" i="4"/>
  <c r="AE22" i="4"/>
  <c r="Y22" i="4"/>
  <c r="Y42" i="4"/>
  <c r="AE52" i="4"/>
  <c r="AE12" i="4"/>
  <c r="Y12" i="4"/>
  <c r="AK22" i="4"/>
  <c r="Y32" i="4"/>
  <c r="AK42" i="4"/>
  <c r="AE42" i="4"/>
  <c r="AH24" i="4"/>
  <c r="AD34" i="4"/>
  <c r="L24" i="4"/>
  <c r="R14" i="4"/>
  <c r="L34" i="4"/>
  <c r="AD54" i="4"/>
  <c r="AJ44" i="4"/>
  <c r="AA50" i="4"/>
  <c r="M12" i="4"/>
  <c r="M32" i="4"/>
  <c r="S42" i="4"/>
  <c r="L44" i="4"/>
  <c r="AJ14" i="4"/>
  <c r="R34" i="4"/>
  <c r="AD24" i="4"/>
  <c r="X44" i="4"/>
  <c r="R54" i="4"/>
  <c r="AJ54" i="4"/>
  <c r="AM14" i="4"/>
  <c r="AM44" i="4"/>
  <c r="S22" i="4"/>
  <c r="AK12" i="4"/>
  <c r="S32" i="4"/>
  <c r="AK32" i="4"/>
  <c r="M52" i="4"/>
  <c r="AB34" i="4"/>
  <c r="L14" i="4"/>
  <c r="X24" i="4"/>
  <c r="AD14" i="4"/>
  <c r="X34" i="4"/>
  <c r="R44" i="4"/>
  <c r="AG8" i="4"/>
  <c r="O8" i="4"/>
  <c r="U18" i="4"/>
  <c r="O38" i="4"/>
  <c r="AG38" i="4"/>
  <c r="AK18" i="4"/>
  <c r="AA22" i="4"/>
  <c r="AG42" i="4"/>
  <c r="U22" i="4"/>
  <c r="U52" i="4"/>
  <c r="S38" i="4"/>
  <c r="AA12" i="4"/>
  <c r="AG22" i="4"/>
  <c r="AG52" i="4"/>
  <c r="AK38" i="4"/>
  <c r="AC47" i="4"/>
  <c r="AB50" i="4"/>
  <c r="J50" i="4"/>
  <c r="AH30" i="4"/>
  <c r="AK54" i="4"/>
  <c r="Y54" i="4"/>
  <c r="Y34" i="4"/>
  <c r="S34" i="4"/>
  <c r="AK14" i="4"/>
  <c r="S14" i="4"/>
  <c r="M54" i="4"/>
  <c r="Y44" i="4"/>
  <c r="M34" i="4"/>
  <c r="AK24" i="4"/>
  <c r="Y14" i="4"/>
  <c r="S24" i="4"/>
  <c r="AE54" i="4"/>
  <c r="AE44" i="4"/>
  <c r="M44" i="4"/>
  <c r="AK44" i="4"/>
  <c r="Y24" i="4"/>
  <c r="M14" i="4"/>
  <c r="AE14" i="4"/>
  <c r="O50" i="4"/>
  <c r="O40" i="4"/>
  <c r="AM30" i="4"/>
  <c r="AG20" i="4"/>
  <c r="AM10" i="4"/>
  <c r="O20" i="4"/>
  <c r="U50" i="4"/>
  <c r="AG50" i="4"/>
  <c r="AA30" i="4"/>
  <c r="U20" i="4"/>
  <c r="AA10" i="4"/>
  <c r="U10" i="4"/>
  <c r="AM50" i="4"/>
  <c r="AM40" i="4"/>
  <c r="AG40" i="4"/>
  <c r="O30" i="4"/>
  <c r="AG10" i="4"/>
  <c r="O10" i="4"/>
  <c r="AA20" i="4"/>
  <c r="AD52" i="4"/>
  <c r="R52" i="4"/>
  <c r="L42" i="4"/>
  <c r="R12" i="4"/>
  <c r="AJ22" i="4"/>
  <c r="X12" i="4"/>
  <c r="AJ52" i="4"/>
  <c r="AD42" i="4"/>
  <c r="AJ32" i="4"/>
  <c r="AD22" i="4"/>
  <c r="R32" i="4"/>
  <c r="X22" i="4"/>
  <c r="L12" i="4"/>
  <c r="X52" i="4"/>
  <c r="R42" i="4"/>
  <c r="X32" i="4"/>
  <c r="R22" i="4"/>
  <c r="X42" i="4"/>
  <c r="L22" i="4"/>
  <c r="AJ12" i="4"/>
  <c r="AH44" i="4"/>
  <c r="AD32" i="4"/>
  <c r="L52" i="4"/>
  <c r="V14" i="4"/>
  <c r="U40" i="4"/>
  <c r="AE24" i="4"/>
  <c r="S44" i="4"/>
  <c r="P20" i="4"/>
  <c r="P54" i="4"/>
  <c r="V44" i="4"/>
  <c r="P34" i="4"/>
  <c r="V24" i="4"/>
  <c r="J14" i="4"/>
  <c r="AB24" i="4"/>
  <c r="AH54" i="4"/>
  <c r="J44" i="4"/>
  <c r="P44" i="4"/>
  <c r="J24" i="4"/>
  <c r="V34" i="4"/>
  <c r="P24" i="4"/>
  <c r="J54" i="4"/>
  <c r="V54" i="4"/>
  <c r="J34" i="4"/>
  <c r="AH14" i="4"/>
  <c r="AB44" i="4"/>
  <c r="AB14" i="4"/>
  <c r="AJ42" i="4"/>
  <c r="AH34" i="4"/>
  <c r="AG30" i="4"/>
  <c r="AK34" i="4"/>
  <c r="AM12" i="4"/>
  <c r="AM32" i="4"/>
  <c r="AM42" i="4"/>
  <c r="AE8" i="4"/>
  <c r="S48" i="4"/>
  <c r="M8" i="4"/>
  <c r="AE18" i="4"/>
  <c r="S18" i="4"/>
  <c r="M28" i="4"/>
  <c r="AE38" i="4"/>
  <c r="M48" i="4"/>
  <c r="AE48" i="4"/>
  <c r="Y8" i="4"/>
  <c r="S28" i="4"/>
  <c r="M18" i="4"/>
  <c r="Y28" i="4"/>
  <c r="M38" i="4"/>
  <c r="AK48" i="4"/>
  <c r="AK8" i="4"/>
  <c r="S8" i="4"/>
  <c r="Y18" i="4"/>
  <c r="AK28" i="4"/>
  <c r="Y38" i="4"/>
  <c r="N38" i="3"/>
  <c r="AG14" i="4"/>
  <c r="AA34" i="4"/>
  <c r="O44" i="4"/>
  <c r="AA54" i="4"/>
  <c r="O14" i="4"/>
  <c r="AA14" i="4"/>
  <c r="U24" i="4"/>
  <c r="AM34" i="4"/>
  <c r="AG44" i="4"/>
  <c r="AA44" i="4"/>
  <c r="AM54" i="4"/>
  <c r="O12" i="4"/>
  <c r="U12" i="4"/>
  <c r="O32" i="4"/>
  <c r="AG32" i="4"/>
  <c r="O42" i="4"/>
  <c r="O52" i="4"/>
  <c r="AA24" i="4"/>
  <c r="U44" i="4"/>
  <c r="AM24" i="4"/>
  <c r="O24" i="4"/>
  <c r="AG24" i="4"/>
  <c r="U34" i="4"/>
  <c r="AG54" i="4"/>
  <c r="AM22" i="4"/>
  <c r="AG12" i="4"/>
  <c r="AA32" i="4"/>
  <c r="U42" i="4"/>
  <c r="AA42" i="4"/>
  <c r="AC28" i="2"/>
  <c r="V30" i="4"/>
  <c r="AB40" i="4"/>
  <c r="P50" i="4"/>
  <c r="AB10" i="4"/>
  <c r="J20" i="4"/>
  <c r="V50" i="4"/>
  <c r="J10" i="4"/>
  <c r="AH20" i="4"/>
  <c r="V40" i="4"/>
  <c r="AF38" i="3"/>
  <c r="R38" i="3"/>
  <c r="AJ38" i="3"/>
  <c r="R6" i="3"/>
  <c r="AF14" i="3"/>
  <c r="M19" i="2"/>
  <c r="AB19" i="2" s="1"/>
  <c r="AB23" i="2" s="1"/>
  <c r="AA23" i="2" s="1"/>
  <c r="AL14" i="3"/>
  <c r="AJ14" i="3"/>
  <c r="X6" i="3"/>
  <c r="AD22" i="3"/>
  <c r="R22" i="3"/>
  <c r="L6" i="3"/>
  <c r="L30" i="3"/>
  <c r="N19" i="2"/>
  <c r="X30" i="3"/>
  <c r="AD30" i="3"/>
  <c r="AJ6" i="3"/>
  <c r="X22" i="3"/>
  <c r="R14" i="3"/>
  <c r="AL38" i="3"/>
  <c r="T6" i="3"/>
  <c r="T30" i="3"/>
  <c r="Z22" i="3"/>
  <c r="AL6" i="3"/>
  <c r="AF30" i="3"/>
  <c r="AL30" i="3"/>
  <c r="N22" i="2"/>
  <c r="T22" i="3"/>
  <c r="Z30" i="3"/>
  <c r="T38" i="3"/>
  <c r="AD38" i="3"/>
  <c r="L22" i="3"/>
  <c r="AD6" i="3"/>
  <c r="AJ22" i="3"/>
  <c r="AD14" i="3"/>
  <c r="L14" i="3"/>
  <c r="R30" i="3"/>
  <c r="L38" i="3"/>
  <c r="X14" i="3"/>
  <c r="AJ30" i="3"/>
  <c r="N30" i="3"/>
  <c r="Z14" i="3"/>
  <c r="AF6" i="3"/>
  <c r="N22" i="3"/>
  <c r="N14" i="3"/>
  <c r="T14" i="3"/>
  <c r="AL22" i="3"/>
  <c r="N6" i="3"/>
  <c r="AF22" i="3"/>
  <c r="AB24" i="2"/>
  <c r="AA24" i="2" s="1"/>
  <c r="P30" i="4"/>
  <c r="AB20" i="4"/>
  <c r="V20" i="4"/>
  <c r="AB30" i="4"/>
  <c r="J40" i="4"/>
  <c r="AH50" i="4"/>
  <c r="P10" i="4"/>
  <c r="V10" i="4"/>
  <c r="AH10" i="4"/>
  <c r="J30" i="4"/>
  <c r="P40" i="4"/>
  <c r="AH40" i="4"/>
  <c r="V48" i="4"/>
  <c r="Z6" i="3"/>
  <c r="Z38" i="3"/>
  <c r="J18" i="4"/>
  <c r="V28" i="4"/>
  <c r="J8" i="4"/>
  <c r="P38" i="4"/>
  <c r="AC22" i="2"/>
  <c r="AB18" i="4"/>
  <c r="P48" i="4"/>
  <c r="Y23" i="2"/>
  <c r="Z23" i="2"/>
  <c r="X24" i="2" s="1"/>
  <c r="P8" i="4"/>
  <c r="V8" i="4"/>
  <c r="P28" i="4"/>
  <c r="V18" i="4"/>
  <c r="AH28" i="4"/>
  <c r="AB38" i="4"/>
  <c r="AB48" i="4"/>
  <c r="AB8" i="4"/>
  <c r="AH8" i="4"/>
  <c r="AB28" i="4"/>
  <c r="AH18" i="4"/>
  <c r="AH38" i="4"/>
  <c r="J48" i="4"/>
  <c r="V38" i="4"/>
  <c r="P18" i="4"/>
  <c r="J38" i="4"/>
  <c r="J28" i="4"/>
  <c r="AH48" i="4"/>
  <c r="U36" i="4"/>
  <c r="AM16" i="4"/>
  <c r="O6" i="4"/>
  <c r="AA46" i="4"/>
  <c r="AG16" i="4"/>
  <c r="AM46" i="4"/>
  <c r="AG6" i="4"/>
  <c r="AG26" i="4"/>
  <c r="L10" i="4"/>
  <c r="L40" i="4"/>
  <c r="R20" i="4"/>
  <c r="R40" i="4"/>
  <c r="AC10" i="4"/>
  <c r="AC29" i="2"/>
  <c r="AI10" i="4"/>
  <c r="W10" i="4"/>
  <c r="Q20" i="4"/>
  <c r="Q40" i="4"/>
  <c r="W40" i="4"/>
  <c r="W50" i="4"/>
  <c r="K10" i="4"/>
  <c r="Q30" i="4"/>
  <c r="AI30" i="4"/>
  <c r="K40" i="4"/>
  <c r="K50" i="4"/>
  <c r="K20" i="4"/>
  <c r="AI20" i="4"/>
  <c r="W20" i="4"/>
  <c r="AC20" i="4"/>
  <c r="AC40" i="4"/>
  <c r="AI40" i="4"/>
  <c r="AI50" i="4"/>
  <c r="Q10" i="4"/>
  <c r="AC30" i="4"/>
  <c r="K30" i="4"/>
  <c r="W30" i="4"/>
  <c r="Q50" i="4"/>
  <c r="AA25" i="2"/>
  <c r="P49" i="4" s="1"/>
  <c r="AB26" i="2"/>
  <c r="Z26" i="2"/>
  <c r="AA6" i="4"/>
  <c r="AG36" i="4"/>
  <c r="V26" i="4"/>
  <c r="AA26" i="4"/>
  <c r="O16" i="4"/>
  <c r="O36" i="4"/>
  <c r="AG46" i="4"/>
  <c r="AM26" i="4"/>
  <c r="O26" i="4"/>
  <c r="U16" i="4"/>
  <c r="AA36" i="4"/>
  <c r="O46" i="4"/>
  <c r="AH6" i="4"/>
  <c r="U6" i="4"/>
  <c r="AA16" i="4"/>
  <c r="AM6" i="4"/>
  <c r="U26" i="4"/>
  <c r="AM36" i="4"/>
  <c r="AB36" i="4"/>
  <c r="P6" i="4"/>
  <c r="P26" i="4"/>
  <c r="AB46" i="4"/>
  <c r="J16" i="4"/>
  <c r="Y17" i="2"/>
  <c r="AB6" i="4"/>
  <c r="AH36" i="4"/>
  <c r="AB26" i="4"/>
  <c r="V16" i="4"/>
  <c r="AH26" i="4"/>
  <c r="J46" i="4"/>
  <c r="J6" i="4"/>
  <c r="P16" i="4"/>
  <c r="V36" i="4"/>
  <c r="AH16" i="4"/>
  <c r="V46" i="4"/>
  <c r="AH46" i="4"/>
  <c r="AC16" i="2"/>
  <c r="V6" i="4"/>
  <c r="AB16" i="4"/>
  <c r="J36" i="4"/>
  <c r="J26" i="4"/>
  <c r="P36" i="4"/>
  <c r="AA17" i="2"/>
  <c r="AB18" i="2"/>
  <c r="AA18" i="2" s="1"/>
  <c r="Z18" i="2"/>
  <c r="Y18" i="2"/>
  <c r="AK53" i="4"/>
  <c r="Y53" i="4"/>
  <c r="M53" i="4"/>
  <c r="S53" i="4"/>
  <c r="AK43" i="4"/>
  <c r="Y43" i="4"/>
  <c r="M43" i="4"/>
  <c r="AE53" i="4"/>
  <c r="AE43" i="4"/>
  <c r="S43" i="4"/>
  <c r="AE33" i="4"/>
  <c r="S33" i="4"/>
  <c r="AK33" i="4"/>
  <c r="Y33" i="4"/>
  <c r="M33" i="4"/>
  <c r="AE23" i="4"/>
  <c r="S23" i="4"/>
  <c r="AE13" i="4"/>
  <c r="S13" i="4"/>
  <c r="M23" i="4"/>
  <c r="Y13" i="4"/>
  <c r="Y23" i="4"/>
  <c r="AK13" i="4"/>
  <c r="AK23" i="4"/>
  <c r="M13" i="4"/>
  <c r="AL51" i="4"/>
  <c r="Z51" i="4"/>
  <c r="N51" i="4"/>
  <c r="T51" i="4"/>
  <c r="AF41" i="4"/>
  <c r="T41" i="4"/>
  <c r="N41" i="4"/>
  <c r="AL31" i="4"/>
  <c r="Z31" i="4"/>
  <c r="N31" i="4"/>
  <c r="Z41" i="4"/>
  <c r="T31" i="4"/>
  <c r="AF21" i="4"/>
  <c r="T21" i="4"/>
  <c r="AF11" i="4"/>
  <c r="T11" i="4"/>
  <c r="AF31" i="4"/>
  <c r="AL21" i="4"/>
  <c r="Z21" i="4"/>
  <c r="N21" i="4"/>
  <c r="AL11" i="4"/>
  <c r="AF51" i="4"/>
  <c r="N11" i="4"/>
  <c r="AL41" i="4"/>
  <c r="Z11" i="4"/>
  <c r="AH53" i="4"/>
  <c r="V53" i="4"/>
  <c r="J53" i="4"/>
  <c r="P53" i="4"/>
  <c r="AB43" i="4"/>
  <c r="P43" i="4"/>
  <c r="AB53" i="4"/>
  <c r="V43" i="4"/>
  <c r="AH43" i="4"/>
  <c r="AH33" i="4"/>
  <c r="V33" i="4"/>
  <c r="J33" i="4"/>
  <c r="AB23" i="4"/>
  <c r="P23" i="4"/>
  <c r="AB13" i="4"/>
  <c r="P13" i="4"/>
  <c r="J43" i="4"/>
  <c r="P33" i="4"/>
  <c r="AH23" i="4"/>
  <c r="V23" i="4"/>
  <c r="J23" i="4"/>
  <c r="AH13" i="4"/>
  <c r="V13" i="4"/>
  <c r="J13" i="4"/>
  <c r="AB33" i="4"/>
  <c r="AD51" i="4"/>
  <c r="R51" i="4"/>
  <c r="AJ51" i="4"/>
  <c r="L51" i="4"/>
  <c r="AJ41" i="4"/>
  <c r="X41" i="4"/>
  <c r="L41" i="4"/>
  <c r="X51" i="4"/>
  <c r="R41" i="4"/>
  <c r="AD41" i="4"/>
  <c r="AD31" i="4"/>
  <c r="R31" i="4"/>
  <c r="AJ31" i="4"/>
  <c r="AJ21" i="4"/>
  <c r="X21" i="4"/>
  <c r="L21" i="4"/>
  <c r="AJ11" i="4"/>
  <c r="X11" i="4"/>
  <c r="L11" i="4"/>
  <c r="L31" i="4"/>
  <c r="AD21" i="4"/>
  <c r="R21" i="4"/>
  <c r="AD11" i="4"/>
  <c r="X31" i="4"/>
  <c r="R11" i="4"/>
  <c r="AC33" i="2"/>
  <c r="AH55" i="4"/>
  <c r="V55" i="4"/>
  <c r="J55" i="4"/>
  <c r="AH45" i="4"/>
  <c r="V45" i="4"/>
  <c r="J45" i="4"/>
  <c r="AB55" i="4"/>
  <c r="P45" i="4"/>
  <c r="AH35" i="4"/>
  <c r="V35" i="4"/>
  <c r="J35" i="4"/>
  <c r="P55" i="4"/>
  <c r="AB45" i="4"/>
  <c r="AB35" i="4"/>
  <c r="AB25" i="4"/>
  <c r="P25" i="4"/>
  <c r="AB15" i="4"/>
  <c r="P15" i="4"/>
  <c r="AH25" i="4"/>
  <c r="V25" i="4"/>
  <c r="J25" i="4"/>
  <c r="AH15" i="4"/>
  <c r="V15" i="4"/>
  <c r="J15" i="4"/>
  <c r="P35" i="4"/>
  <c r="Q47" i="4"/>
  <c r="W37" i="4"/>
  <c r="AI7" i="4"/>
  <c r="AH51" i="4"/>
  <c r="V51" i="4"/>
  <c r="J51" i="4"/>
  <c r="AB51" i="4"/>
  <c r="AB41" i="4"/>
  <c r="P41" i="4"/>
  <c r="AH41" i="4"/>
  <c r="P51" i="4"/>
  <c r="AH31" i="4"/>
  <c r="V31" i="4"/>
  <c r="J31" i="4"/>
  <c r="J41" i="4"/>
  <c r="V41" i="4"/>
  <c r="AB21" i="4"/>
  <c r="P21" i="4"/>
  <c r="AB11" i="4"/>
  <c r="P11" i="4"/>
  <c r="P31" i="4"/>
  <c r="AB31" i="4"/>
  <c r="AH21" i="4"/>
  <c r="V21" i="4"/>
  <c r="J21" i="4"/>
  <c r="AH11" i="4"/>
  <c r="V11" i="4"/>
  <c r="J11" i="4"/>
  <c r="AC31" i="2"/>
  <c r="AD55" i="4"/>
  <c r="R55" i="4"/>
  <c r="AD45" i="4"/>
  <c r="R45" i="4"/>
  <c r="AJ55" i="4"/>
  <c r="L55" i="4"/>
  <c r="X45" i="4"/>
  <c r="L45" i="4"/>
  <c r="X55" i="4"/>
  <c r="AJ45" i="4"/>
  <c r="AD35" i="4"/>
  <c r="R35" i="4"/>
  <c r="L35" i="4"/>
  <c r="AJ25" i="4"/>
  <c r="X25" i="4"/>
  <c r="L25" i="4"/>
  <c r="AJ15" i="4"/>
  <c r="X15" i="4"/>
  <c r="L15" i="4"/>
  <c r="X35" i="4"/>
  <c r="AJ35" i="4"/>
  <c r="AD25" i="4"/>
  <c r="R25" i="4"/>
  <c r="AD15" i="4"/>
  <c r="R15" i="4"/>
  <c r="AG53" i="4"/>
  <c r="U53" i="4"/>
  <c r="AA53" i="4"/>
  <c r="AG43" i="4"/>
  <c r="U43" i="4"/>
  <c r="AM53" i="4"/>
  <c r="O53" i="4"/>
  <c r="AM43" i="4"/>
  <c r="AA43" i="4"/>
  <c r="O43" i="4"/>
  <c r="AM33" i="4"/>
  <c r="AA33" i="4"/>
  <c r="O33" i="4"/>
  <c r="AG33" i="4"/>
  <c r="U33" i="4"/>
  <c r="AM23" i="4"/>
  <c r="AA23" i="4"/>
  <c r="O23" i="4"/>
  <c r="AM13" i="4"/>
  <c r="AA13" i="4"/>
  <c r="O13" i="4"/>
  <c r="U13" i="4"/>
  <c r="U23" i="4"/>
  <c r="AG13" i="4"/>
  <c r="AG23" i="4"/>
  <c r="AD53" i="4"/>
  <c r="R53" i="4"/>
  <c r="X53" i="4"/>
  <c r="AJ43" i="4"/>
  <c r="X43" i="4"/>
  <c r="L43" i="4"/>
  <c r="R43" i="4"/>
  <c r="AD33" i="4"/>
  <c r="R33" i="4"/>
  <c r="L53" i="4"/>
  <c r="AD43" i="4"/>
  <c r="X33" i="4"/>
  <c r="AJ23" i="4"/>
  <c r="X23" i="4"/>
  <c r="L23" i="4"/>
  <c r="AJ13" i="4"/>
  <c r="X13" i="4"/>
  <c r="L13" i="4"/>
  <c r="AJ53" i="4"/>
  <c r="AJ33" i="4"/>
  <c r="AD23" i="4"/>
  <c r="R23" i="4"/>
  <c r="AD13" i="4"/>
  <c r="R13" i="4"/>
  <c r="L33" i="4"/>
  <c r="AG47" i="4"/>
  <c r="U47" i="4"/>
  <c r="AM47" i="4"/>
  <c r="O47" i="4"/>
  <c r="AA47" i="4"/>
  <c r="AM37" i="4"/>
  <c r="AA37" i="4"/>
  <c r="O37" i="4"/>
  <c r="AG37" i="4"/>
  <c r="U37" i="4"/>
  <c r="AM27" i="4"/>
  <c r="AA27" i="4"/>
  <c r="O27" i="4"/>
  <c r="AM17" i="4"/>
  <c r="AA17" i="4"/>
  <c r="O17" i="4"/>
  <c r="U27" i="4"/>
  <c r="AG17" i="4"/>
  <c r="AG7" i="4"/>
  <c r="U7" i="4"/>
  <c r="AG27" i="4"/>
  <c r="AM7" i="4"/>
  <c r="AA7" i="4"/>
  <c r="O7" i="4"/>
  <c r="U17" i="4"/>
  <c r="AC21" i="2"/>
  <c r="AC53" i="4"/>
  <c r="Q53" i="4"/>
  <c r="AI53" i="4"/>
  <c r="K53" i="4"/>
  <c r="AC43" i="4"/>
  <c r="Q43" i="4"/>
  <c r="W53" i="4"/>
  <c r="AI43" i="4"/>
  <c r="W43" i="4"/>
  <c r="K43" i="4"/>
  <c r="AI33" i="4"/>
  <c r="W33" i="4"/>
  <c r="K33" i="4"/>
  <c r="AC33" i="4"/>
  <c r="Q33" i="4"/>
  <c r="AI23" i="4"/>
  <c r="W23" i="4"/>
  <c r="K23" i="4"/>
  <c r="AI13" i="4"/>
  <c r="W13" i="4"/>
  <c r="K13" i="4"/>
  <c r="AC23" i="4"/>
  <c r="Q13" i="4"/>
  <c r="Q23" i="4"/>
  <c r="AC13" i="4"/>
  <c r="AL47" i="4"/>
  <c r="Z47" i="4"/>
  <c r="N47" i="4"/>
  <c r="T47" i="4"/>
  <c r="AL37" i="4"/>
  <c r="Z37" i="4"/>
  <c r="N37" i="4"/>
  <c r="AF47" i="4"/>
  <c r="AF37" i="4"/>
  <c r="AF27" i="4"/>
  <c r="T27" i="4"/>
  <c r="AF17" i="4"/>
  <c r="T17" i="4"/>
  <c r="AL27" i="4"/>
  <c r="Z27" i="4"/>
  <c r="N27" i="4"/>
  <c r="AL17" i="4"/>
  <c r="Z17" i="4"/>
  <c r="N17" i="4"/>
  <c r="T37" i="4"/>
  <c r="AF7" i="4"/>
  <c r="T7" i="4"/>
  <c r="AL7" i="4"/>
  <c r="Z7" i="4"/>
  <c r="N7" i="4"/>
  <c r="AC20" i="2"/>
  <c r="AL55" i="4"/>
  <c r="Z55" i="4"/>
  <c r="N55" i="4"/>
  <c r="AL45" i="4"/>
  <c r="Z45" i="4"/>
  <c r="N45" i="4"/>
  <c r="T55" i="4"/>
  <c r="AF45" i="4"/>
  <c r="AF55" i="4"/>
  <c r="AL35" i="4"/>
  <c r="Z35" i="4"/>
  <c r="N35" i="4"/>
  <c r="AF25" i="4"/>
  <c r="T25" i="4"/>
  <c r="AF15" i="4"/>
  <c r="T15" i="4"/>
  <c r="T45" i="4"/>
  <c r="T35" i="4"/>
  <c r="AL25" i="4"/>
  <c r="Z25" i="4"/>
  <c r="N25" i="4"/>
  <c r="AL15" i="4"/>
  <c r="Z15" i="4"/>
  <c r="N15" i="4"/>
  <c r="AF35" i="4"/>
  <c r="AL53" i="4"/>
  <c r="Z53" i="4"/>
  <c r="N53" i="4"/>
  <c r="AF53" i="4"/>
  <c r="AF43" i="4"/>
  <c r="T43" i="4"/>
  <c r="AL43" i="4"/>
  <c r="T53" i="4"/>
  <c r="AL33" i="4"/>
  <c r="Z33" i="4"/>
  <c r="N33" i="4"/>
  <c r="N43" i="4"/>
  <c r="Z43" i="4"/>
  <c r="AF23" i="4"/>
  <c r="T23" i="4"/>
  <c r="AF13" i="4"/>
  <c r="T13" i="4"/>
  <c r="T33" i="4"/>
  <c r="AF33" i="4"/>
  <c r="AL23" i="4"/>
  <c r="Z23" i="4"/>
  <c r="N23" i="4"/>
  <c r="AL13" i="4"/>
  <c r="Z13" i="4"/>
  <c r="N13" i="4"/>
  <c r="AK47" i="4"/>
  <c r="Y47" i="4"/>
  <c r="M47" i="4"/>
  <c r="AE47" i="4"/>
  <c r="S47" i="4"/>
  <c r="AE37" i="4"/>
  <c r="S37" i="4"/>
  <c r="AK37" i="4"/>
  <c r="Y37" i="4"/>
  <c r="M37" i="4"/>
  <c r="AE27" i="4"/>
  <c r="S27" i="4"/>
  <c r="AE17" i="4"/>
  <c r="S17" i="4"/>
  <c r="AK27" i="4"/>
  <c r="AK7" i="4"/>
  <c r="Y7" i="4"/>
  <c r="M7" i="4"/>
  <c r="M17" i="4"/>
  <c r="M27" i="4"/>
  <c r="Y17" i="4"/>
  <c r="AE7" i="4"/>
  <c r="S7" i="4"/>
  <c r="Y27" i="4"/>
  <c r="AK17" i="4"/>
  <c r="AC55" i="4"/>
  <c r="Q55" i="4"/>
  <c r="AC45" i="4"/>
  <c r="Q45" i="4"/>
  <c r="W55" i="4"/>
  <c r="AI45" i="4"/>
  <c r="K45" i="4"/>
  <c r="AI55" i="4"/>
  <c r="K55" i="4"/>
  <c r="W45" i="4"/>
  <c r="AI35" i="4"/>
  <c r="W35" i="4"/>
  <c r="K35" i="4"/>
  <c r="AC35" i="4"/>
  <c r="Q35" i="4"/>
  <c r="AI25" i="4"/>
  <c r="W25" i="4"/>
  <c r="K25" i="4"/>
  <c r="AI15" i="4"/>
  <c r="W15" i="4"/>
  <c r="K15" i="4"/>
  <c r="Q25" i="4"/>
  <c r="AC15" i="4"/>
  <c r="AC25" i="4"/>
  <c r="Q15" i="4"/>
  <c r="AC51" i="4"/>
  <c r="Q51" i="4"/>
  <c r="W51" i="4"/>
  <c r="AC41" i="4"/>
  <c r="Q41" i="4"/>
  <c r="AI51" i="4"/>
  <c r="K51" i="4"/>
  <c r="AI41" i="4"/>
  <c r="W41" i="4"/>
  <c r="K41" i="4"/>
  <c r="AI31" i="4"/>
  <c r="W31" i="4"/>
  <c r="K31" i="4"/>
  <c r="AC31" i="4"/>
  <c r="Q31" i="4"/>
  <c r="AI21" i="4"/>
  <c r="W21" i="4"/>
  <c r="K21" i="4"/>
  <c r="AI11" i="4"/>
  <c r="W11" i="4"/>
  <c r="K11" i="4"/>
  <c r="Q11" i="4"/>
  <c r="Q21" i="4"/>
  <c r="AC11" i="4"/>
  <c r="AC21" i="4"/>
  <c r="AC32" i="2"/>
  <c r="AK51" i="4"/>
  <c r="Y51" i="4"/>
  <c r="M51" i="4"/>
  <c r="AE51" i="4"/>
  <c r="AK41" i="4"/>
  <c r="Y41" i="4"/>
  <c r="M41" i="4"/>
  <c r="S51" i="4"/>
  <c r="AE41" i="4"/>
  <c r="S41" i="4"/>
  <c r="AE31" i="4"/>
  <c r="S31" i="4"/>
  <c r="AK31" i="4"/>
  <c r="Y31" i="4"/>
  <c r="M31" i="4"/>
  <c r="AE21" i="4"/>
  <c r="S21" i="4"/>
  <c r="AE11" i="4"/>
  <c r="S11" i="4"/>
  <c r="Y21" i="4"/>
  <c r="AK11" i="4"/>
  <c r="Y11" i="4"/>
  <c r="AK21" i="4"/>
  <c r="M11" i="4"/>
  <c r="M21" i="4"/>
  <c r="AG55" i="4"/>
  <c r="U55" i="4"/>
  <c r="AG45" i="4"/>
  <c r="U45" i="4"/>
  <c r="AM55" i="4"/>
  <c r="O55" i="4"/>
  <c r="AA45" i="4"/>
  <c r="AA55" i="4"/>
  <c r="AM45" i="4"/>
  <c r="O45" i="4"/>
  <c r="AM35" i="4"/>
  <c r="AA35" i="4"/>
  <c r="O35" i="4"/>
  <c r="AG35" i="4"/>
  <c r="U35" i="4"/>
  <c r="AM25" i="4"/>
  <c r="AA25" i="4"/>
  <c r="O25" i="4"/>
  <c r="AM15" i="4"/>
  <c r="AA15" i="4"/>
  <c r="O15" i="4"/>
  <c r="AG25" i="4"/>
  <c r="U15" i="4"/>
  <c r="U25" i="4"/>
  <c r="AG15" i="4"/>
  <c r="AG51" i="4"/>
  <c r="U51" i="4"/>
  <c r="AM51" i="4"/>
  <c r="O51" i="4"/>
  <c r="AG41" i="4"/>
  <c r="U41" i="4"/>
  <c r="AA51" i="4"/>
  <c r="AM41" i="4"/>
  <c r="AA41" i="4"/>
  <c r="O41" i="4"/>
  <c r="AM31" i="4"/>
  <c r="AA31" i="4"/>
  <c r="O31" i="4"/>
  <c r="AG31" i="4"/>
  <c r="U31" i="4"/>
  <c r="AM21" i="4"/>
  <c r="AA21" i="4"/>
  <c r="O21" i="4"/>
  <c r="AM11" i="4"/>
  <c r="AA11" i="4"/>
  <c r="O11" i="4"/>
  <c r="U21" i="4"/>
  <c r="AG11" i="4"/>
  <c r="AG21" i="4"/>
  <c r="U11" i="4"/>
  <c r="AK55" i="4"/>
  <c r="Y55" i="4"/>
  <c r="M55" i="4"/>
  <c r="AK45" i="4"/>
  <c r="Y45" i="4"/>
  <c r="M45" i="4"/>
  <c r="AE55" i="4"/>
  <c r="S45" i="4"/>
  <c r="S55" i="4"/>
  <c r="AE45" i="4"/>
  <c r="AE35" i="4"/>
  <c r="S35" i="4"/>
  <c r="AK35" i="4"/>
  <c r="Y35" i="4"/>
  <c r="M35" i="4"/>
  <c r="AE25" i="4"/>
  <c r="S25" i="4"/>
  <c r="AE15" i="4"/>
  <c r="S15" i="4"/>
  <c r="M15" i="4"/>
  <c r="M25" i="4"/>
  <c r="Y15" i="4"/>
  <c r="Y25" i="4"/>
  <c r="AK15" i="4"/>
  <c r="AK25" i="4"/>
  <c r="AD10" i="4" l="1"/>
  <c r="AD50" i="4"/>
  <c r="AJ50" i="4"/>
  <c r="X40" i="4"/>
  <c r="AC30" i="2"/>
  <c r="X20" i="4"/>
  <c r="AD30" i="4"/>
  <c r="L30" i="4"/>
  <c r="L20" i="4"/>
  <c r="AJ40" i="4"/>
  <c r="L50" i="4"/>
  <c r="X10" i="4"/>
  <c r="AJ10" i="4"/>
  <c r="X30" i="4"/>
  <c r="R30" i="4"/>
  <c r="AJ20" i="4"/>
  <c r="AJ30" i="4"/>
  <c r="AD40" i="4"/>
  <c r="R50" i="4"/>
  <c r="R10" i="4"/>
  <c r="AD20" i="4"/>
  <c r="AC7" i="4"/>
  <c r="W27" i="4"/>
  <c r="Q27" i="4"/>
  <c r="W17" i="4"/>
  <c r="Q37" i="4"/>
  <c r="AI47" i="4"/>
  <c r="AC27" i="4"/>
  <c r="K17" i="4"/>
  <c r="AI27" i="4"/>
  <c r="AI37" i="4"/>
  <c r="W7" i="4"/>
  <c r="Q7" i="4"/>
  <c r="AI17" i="4"/>
  <c r="K37" i="4"/>
  <c r="W47" i="4"/>
  <c r="K7" i="4"/>
  <c r="AC17" i="4"/>
  <c r="Q17" i="4"/>
  <c r="K27" i="4"/>
  <c r="AC37" i="4"/>
  <c r="K47" i="4"/>
  <c r="AI48" i="4"/>
  <c r="AC23" i="2"/>
  <c r="W18" i="4"/>
  <c r="AA19" i="2"/>
  <c r="J47" i="4" s="1"/>
  <c r="R27" i="4"/>
  <c r="AI8" i="4"/>
  <c r="W38" i="4"/>
  <c r="K28" i="4"/>
  <c r="AI18" i="4"/>
  <c r="AI38" i="4"/>
  <c r="K18" i="4"/>
  <c r="AC18" i="4"/>
  <c r="AC48" i="4"/>
  <c r="AI28" i="4"/>
  <c r="Q28" i="4"/>
  <c r="Q48" i="4"/>
  <c r="Q8" i="4"/>
  <c r="K8" i="4"/>
  <c r="W28" i="4"/>
  <c r="AC28" i="4"/>
  <c r="Q38" i="4"/>
  <c r="K48" i="4"/>
  <c r="AC8" i="4"/>
  <c r="W8" i="4"/>
  <c r="Q18" i="4"/>
  <c r="K38" i="4"/>
  <c r="AC38" i="4"/>
  <c r="W48" i="4"/>
  <c r="Y24" i="2"/>
  <c r="Z24" i="2"/>
  <c r="AH9" i="4"/>
  <c r="AB49" i="4"/>
  <c r="V49" i="4"/>
  <c r="AC25" i="2"/>
  <c r="AH49" i="4"/>
  <c r="AH19" i="4"/>
  <c r="AB9" i="4"/>
  <c r="P29" i="4"/>
  <c r="V19" i="4"/>
  <c r="J39" i="4"/>
  <c r="P9" i="4"/>
  <c r="V29" i="4"/>
  <c r="V39" i="4"/>
  <c r="AB19" i="4"/>
  <c r="P39" i="4"/>
  <c r="J9" i="4"/>
  <c r="J19" i="4"/>
  <c r="AH29" i="4"/>
  <c r="AB29" i="4"/>
  <c r="J49" i="4"/>
  <c r="V9" i="4"/>
  <c r="AH39" i="4"/>
  <c r="J29" i="4"/>
  <c r="P19" i="4"/>
  <c r="AB39" i="4"/>
  <c r="AA26" i="2"/>
  <c r="X27" i="2"/>
  <c r="AI46" i="4"/>
  <c r="AC26" i="4"/>
  <c r="L6" i="4"/>
  <c r="Q46" i="4"/>
  <c r="K46" i="4"/>
  <c r="Q26" i="4"/>
  <c r="AI36" i="4"/>
  <c r="Q16" i="4"/>
  <c r="AC6" i="4"/>
  <c r="Q6" i="4"/>
  <c r="W26" i="4"/>
  <c r="Q36" i="4"/>
  <c r="W36" i="4"/>
  <c r="AC16" i="4"/>
  <c r="W6" i="4"/>
  <c r="AI26" i="4"/>
  <c r="W46" i="4"/>
  <c r="K26" i="4"/>
  <c r="K6" i="4"/>
  <c r="AC36" i="4"/>
  <c r="W16" i="4"/>
  <c r="K16" i="4"/>
  <c r="AC46" i="4"/>
  <c r="AI16" i="4"/>
  <c r="AC17" i="2"/>
  <c r="AI6" i="4"/>
  <c r="K36" i="4"/>
  <c r="R46" i="4"/>
  <c r="AJ46" i="4"/>
  <c r="R16" i="4"/>
  <c r="X46" i="4"/>
  <c r="AD46" i="4"/>
  <c r="X16" i="4"/>
  <c r="AD16" i="4"/>
  <c r="AJ36" i="4"/>
  <c r="AJ26" i="4"/>
  <c r="L16" i="4"/>
  <c r="R6" i="4"/>
  <c r="X26" i="4"/>
  <c r="X6" i="4"/>
  <c r="X36" i="4"/>
  <c r="R36" i="4"/>
  <c r="L36" i="4"/>
  <c r="AJ6" i="4"/>
  <c r="L26" i="4"/>
  <c r="AD36" i="4"/>
  <c r="AD26" i="4"/>
  <c r="AC18" i="2"/>
  <c r="R26" i="4"/>
  <c r="L46" i="4"/>
  <c r="AD6" i="4"/>
  <c r="AJ16" i="4"/>
  <c r="X47" i="4" l="1"/>
  <c r="V27" i="4"/>
  <c r="P47" i="4"/>
  <c r="AC19" i="2"/>
  <c r="P17" i="4"/>
  <c r="P7" i="4"/>
  <c r="J7" i="4"/>
  <c r="AH27" i="4"/>
  <c r="AB17" i="4"/>
  <c r="L37" i="4"/>
  <c r="L17" i="4"/>
  <c r="V17" i="4"/>
  <c r="X37" i="4"/>
  <c r="AH47" i="4"/>
  <c r="P37" i="4"/>
  <c r="AD17" i="4"/>
  <c r="R17" i="4"/>
  <c r="V37" i="4"/>
  <c r="AH7" i="4"/>
  <c r="AB47" i="4"/>
  <c r="J17" i="4"/>
  <c r="AB7" i="4"/>
  <c r="AH37" i="4"/>
  <c r="J27" i="4"/>
  <c r="AB27" i="4"/>
  <c r="P27" i="4"/>
  <c r="AD27" i="4"/>
  <c r="R47" i="4"/>
  <c r="J37" i="4"/>
  <c r="V7" i="4"/>
  <c r="L47" i="4"/>
  <c r="AB37" i="4"/>
  <c r="V47" i="4"/>
  <c r="AD47" i="4"/>
  <c r="AH17" i="4"/>
  <c r="AJ47" i="4"/>
  <c r="X27" i="4"/>
  <c r="AD37" i="4"/>
  <c r="X7" i="4"/>
  <c r="AJ27" i="4"/>
  <c r="AJ37" i="4"/>
  <c r="R37" i="4"/>
  <c r="L7" i="4"/>
  <c r="AJ7" i="4"/>
  <c r="AD7" i="4"/>
  <c r="L27" i="4"/>
  <c r="R7" i="4"/>
  <c r="X17" i="4"/>
  <c r="AJ17" i="4"/>
  <c r="AJ48" i="4"/>
  <c r="R48" i="4"/>
  <c r="R38" i="4"/>
  <c r="R18" i="4"/>
  <c r="L28" i="4"/>
  <c r="AD8" i="4"/>
  <c r="L8" i="4"/>
  <c r="L48" i="4"/>
  <c r="R28" i="4"/>
  <c r="X18" i="4"/>
  <c r="X48" i="4"/>
  <c r="AJ38" i="4"/>
  <c r="AD28" i="4"/>
  <c r="AD38" i="4"/>
  <c r="AJ18" i="4"/>
  <c r="R8" i="4"/>
  <c r="AC24" i="2"/>
  <c r="X38" i="4"/>
  <c r="AJ28" i="4"/>
  <c r="AJ8" i="4"/>
  <c r="AD48" i="4"/>
  <c r="L38" i="4"/>
  <c r="AD18" i="4"/>
  <c r="X28" i="4"/>
  <c r="L18" i="4"/>
  <c r="X8" i="4"/>
  <c r="R39" i="4"/>
  <c r="AB27" i="2"/>
  <c r="AI49" i="4"/>
  <c r="W49" i="4"/>
  <c r="AI29" i="4"/>
  <c r="W19" i="4"/>
  <c r="Q19" i="4"/>
  <c r="W9" i="4"/>
  <c r="W39" i="4"/>
  <c r="Q39" i="4"/>
  <c r="AI19" i="4"/>
  <c r="AI9" i="4"/>
  <c r="K49" i="4"/>
  <c r="AI39" i="4"/>
  <c r="W29" i="4"/>
  <c r="K19" i="4"/>
  <c r="Q29" i="4"/>
  <c r="K9" i="4"/>
  <c r="AC49" i="4"/>
  <c r="K29" i="4"/>
  <c r="AC9" i="4"/>
  <c r="AC29" i="4"/>
  <c r="Q49" i="4"/>
  <c r="K39" i="4"/>
  <c r="Q9" i="4"/>
  <c r="AC26" i="2"/>
  <c r="AC39" i="4"/>
  <c r="AC19" i="4"/>
  <c r="X49" i="4"/>
  <c r="AD39" i="4"/>
  <c r="Z27" i="2"/>
  <c r="Y27" i="2"/>
  <c r="M46" i="4"/>
  <c r="AK36" i="4"/>
  <c r="S26" i="4"/>
  <c r="AE16" i="4"/>
  <c r="M26" i="4"/>
  <c r="AK6" i="4"/>
  <c r="M6" i="4"/>
  <c r="Y6" i="4"/>
  <c r="AK16" i="4"/>
  <c r="M16" i="4"/>
  <c r="Y36" i="4"/>
  <c r="AE6" i="4"/>
  <c r="S46" i="4"/>
  <c r="Y46" i="4"/>
  <c r="Y26" i="4"/>
  <c r="AK26" i="4"/>
  <c r="AE26" i="4"/>
  <c r="AE46" i="4"/>
  <c r="M36" i="4"/>
  <c r="Y16" i="4"/>
  <c r="S36" i="4"/>
  <c r="AK46" i="4"/>
  <c r="S16" i="4"/>
  <c r="AE36" i="4"/>
  <c r="S6" i="4"/>
  <c r="AD29" i="4" l="1"/>
  <c r="AD49" i="4"/>
  <c r="AJ19" i="4"/>
  <c r="AJ39" i="4"/>
  <c r="X29" i="4"/>
  <c r="L49" i="4"/>
  <c r="AJ9" i="4"/>
  <c r="AD9" i="4"/>
  <c r="L29" i="4"/>
  <c r="X39" i="4"/>
  <c r="R19" i="4"/>
  <c r="L9" i="4"/>
  <c r="X9" i="4"/>
  <c r="X19" i="4"/>
  <c r="R49" i="4"/>
  <c r="AJ49" i="4"/>
  <c r="AD19" i="4"/>
  <c r="R9" i="4"/>
  <c r="AJ29" i="4"/>
  <c r="L19" i="4"/>
  <c r="L39" i="4"/>
  <c r="R29" i="4"/>
  <c r="AA27" i="2"/>
  <c r="AK39" i="4" s="1"/>
  <c r="Z36" i="4"/>
  <c r="AL26" i="4"/>
  <c r="AL46" i="4"/>
  <c r="N16" i="4"/>
  <c r="N36" i="4"/>
  <c r="T46" i="4"/>
  <c r="N26" i="4"/>
  <c r="T6" i="4"/>
  <c r="AF6" i="4"/>
  <c r="Z46" i="4"/>
  <c r="T26" i="4"/>
  <c r="AL6" i="4"/>
  <c r="AL36" i="4"/>
  <c r="Z26" i="4"/>
  <c r="Z16" i="4"/>
  <c r="T16" i="4"/>
  <c r="T36" i="4"/>
  <c r="N46" i="4"/>
  <c r="N6" i="4"/>
  <c r="Z6" i="4"/>
  <c r="AF36" i="4"/>
  <c r="AF26" i="4"/>
  <c r="AF46" i="4"/>
  <c r="AL16" i="4"/>
  <c r="AF16" i="4"/>
  <c r="M9" i="4" l="1"/>
  <c r="M39" i="4"/>
  <c r="Y29" i="4"/>
  <c r="Y49" i="4"/>
  <c r="M49" i="4"/>
  <c r="S49" i="4"/>
  <c r="S9" i="4"/>
  <c r="AC27" i="2"/>
  <c r="AK9" i="4"/>
  <c r="Y9" i="4"/>
  <c r="AK29" i="4"/>
  <c r="AE19" i="4"/>
  <c r="AE49" i="4"/>
  <c r="S19" i="4"/>
  <c r="AE39" i="4"/>
  <c r="S39" i="4"/>
  <c r="M29" i="4"/>
  <c r="Y19" i="4"/>
  <c r="AK49" i="4"/>
  <c r="T49" i="4"/>
  <c r="AK19" i="4"/>
  <c r="AE29" i="4"/>
  <c r="AE9" i="4"/>
  <c r="Y39" i="4"/>
  <c r="S29" i="4"/>
  <c r="M19" i="4"/>
  <c r="N29" i="4" l="1"/>
  <c r="AF49" i="4"/>
  <c r="Z9" i="4"/>
  <c r="N19" i="4"/>
  <c r="Z39" i="4"/>
  <c r="AL39" i="4"/>
  <c r="AF29" i="4"/>
  <c r="Z29" i="4"/>
  <c r="AL9" i="4"/>
  <c r="T9" i="4"/>
  <c r="AF39" i="4"/>
  <c r="N49" i="4"/>
  <c r="AF19" i="4"/>
  <c r="AL49" i="4"/>
  <c r="T29" i="4"/>
  <c r="AL29" i="4"/>
  <c r="AL19" i="4"/>
  <c r="Z49" i="4"/>
  <c r="N9" i="4"/>
  <c r="T39" i="4"/>
  <c r="N39" i="4"/>
  <c r="T19" i="4"/>
  <c r="Z19" i="4"/>
  <c r="AF9" i="4"/>
  <c r="U49" i="4"/>
  <c r="AM49" i="4"/>
  <c r="O39" i="4"/>
  <c r="AM19" i="4"/>
  <c r="AG9" i="4"/>
  <c r="AG29" i="4"/>
  <c r="AA29" i="4"/>
  <c r="U39" i="4"/>
  <c r="O29" i="4"/>
  <c r="AA49" i="4"/>
  <c r="O49" i="4"/>
  <c r="AM29" i="4"/>
  <c r="AA19" i="4"/>
  <c r="U9" i="4"/>
  <c r="AM9" i="4"/>
  <c r="AG39" i="4"/>
  <c r="O19" i="4"/>
  <c r="AA9" i="4"/>
  <c r="AG49" i="4"/>
  <c r="AG19" i="4"/>
  <c r="AM39" i="4"/>
  <c r="U29" i="4"/>
  <c r="AA39" i="4"/>
  <c r="U19" i="4"/>
  <c r="O9" i="4"/>
</calcChain>
</file>

<file path=xl/sharedStrings.xml><?xml version="1.0" encoding="utf-8"?>
<sst xmlns="http://schemas.openxmlformats.org/spreadsheetml/2006/main" count="331" uniqueCount="243">
  <si>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</si>
  <si>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</si>
  <si>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</si>
  <si>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</si>
  <si>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</si>
  <si>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</si>
  <si>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</si>
  <si>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</si>
  <si>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</si>
  <si>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</si>
  <si>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</si>
  <si>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</si>
  <si>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</si>
  <si>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</si>
  <si>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</si>
  <si>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</si>
  <si>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</si>
  <si>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</si>
  <si>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</si>
  <si>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</si>
  <si>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</si>
  <si>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</si>
  <si>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</si>
  <si>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</si>
  <si>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</si>
  <si>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</si>
  <si>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</si>
  <si>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</si>
  <si>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</si>
  <si>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</si>
  <si>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</si>
  <si>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</si>
  <si>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</si>
  <si>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</si>
  <si>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</si>
  <si>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</si>
  <si>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</si>
  <si>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</si>
  <si>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</si>
  <si>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</si>
  <si>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</si>
  <si>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</si>
  <si>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</si>
  <si>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</si>
  <si>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</si>
  <si>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</si>
  <si>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</si>
  <si>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</si>
  <si>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</si>
  <si>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</si>
  <si>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</si>
  <si>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</si>
  <si>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</si>
  <si>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</si>
  <si>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</si>
  <si>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</si>
  <si>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</si>
  <si>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</si>
  <si>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</si>
  <si>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</si>
  <si>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</si>
  <si>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</si>
  <si>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</si>
  <si>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</si>
  <si>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</si>
  <si>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</si>
  <si>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</si>
  <si>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</si>
  <si>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</si>
  <si>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</si>
  <si>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</si>
  <si>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</si>
  <si>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</si>
  <si>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</si>
  <si>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</si>
  <si>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</si>
  <si>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</si>
  <si>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</si>
  <si>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</si>
  <si>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</si>
  <si>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</si>
  <si>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</si>
  <si>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</si>
  <si>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</si>
  <si>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</si>
  <si>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</si>
  <si>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</si>
  <si>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</si>
  <si>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</si>
  <si>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</si>
  <si>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</si>
  <si>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</si>
  <si>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</si>
  <si>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</si>
  <si>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</si>
  <si>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</si>
  <si>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</si>
  <si>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</si>
  <si>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</si>
  <si>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</si>
  <si>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</si>
  <si>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</si>
  <si>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</si>
  <si>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</si>
  <si>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</si>
  <si>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</si>
  <si>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</si>
  <si>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</si>
  <si>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</si>
  <si>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</si>
  <si>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</si>
  <si>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</si>
  <si>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</si>
  <si>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</si>
  <si>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</si>
  <si>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</si>
  <si>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</si>
  <si>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</si>
  <si>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</si>
  <si>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</si>
  <si>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</si>
  <si>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</si>
  <si>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</si>
  <si>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</si>
  <si>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</si>
  <si>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</si>
  <si>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</si>
  <si>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</si>
  <si>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</si>
  <si>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</si>
  <si>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</si>
  <si>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</si>
  <si>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</si>
  <si>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</si>
  <si>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</si>
  <si>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</si>
  <si>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</si>
  <si>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</si>
  <si>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</si>
  <si>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</si>
  <si>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</si>
  <si>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</si>
  <si>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</si>
  <si>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</si>
  <si>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</si>
  <si>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</si>
  <si>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</si>
  <si>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</si>
  <si>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</si>
  <si>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</si>
  <si>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</si>
  <si>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</si>
  <si>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</si>
  <si>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</si>
  <si>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</si>
  <si>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</si>
  <si>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</si>
  <si>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</si>
  <si>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</si>
  <si>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</si>
  <si>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</si>
  <si>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</si>
  <si>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</si>
  <si>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</si>
  <si>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</si>
  <si>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</si>
  <si>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</si>
  <si>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</si>
  <si>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</si>
  <si>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</si>
  <si>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</si>
  <si>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</si>
  <si>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</si>
  <si>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</si>
  <si>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</si>
  <si>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</si>
  <si>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</si>
  <si>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</si>
  <si>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</si>
  <si>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</si>
  <si>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</si>
  <si>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</si>
  <si>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</si>
  <si>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</si>
  <si>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</si>
  <si>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</si>
  <si>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</si>
  <si>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</si>
  <si>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</si>
  <si>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</si>
  <si>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</si>
  <si>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</si>
  <si>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</si>
  <si>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</si>
  <si>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</si>
  <si>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</si>
  <si>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</si>
  <si>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</si>
  <si>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</si>
  <si>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</si>
  <si>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</si>
  <si>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</si>
  <si>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</si>
  <si>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</si>
  <si>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</si>
  <si>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</si>
  <si>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</si>
  <si>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</si>
  <si>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</si>
  <si>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</si>
  <si>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</si>
  <si>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</si>
  <si>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</si>
  <si>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Proceso/Subproceso:</t>
  </si>
  <si>
    <t>El riesgo afecta la imagen  de la entidad con efecto publicitario sostenido a nivel de sector administrativo, nivel departamental o municipal</t>
  </si>
  <si>
    <t>El riesgo afecta la imagen de la entidad con algunas partes interesadas de relevancia frente al logro de los objetivos</t>
  </si>
  <si>
    <t>Perdida de la información de la base de datos del software SYSMAN</t>
  </si>
  <si>
    <t>Mala manipulacion del software Sysman</t>
  </si>
  <si>
    <t xml:space="preserve">Posibilidad de afectación económica y reputaciónal por la perdida de la información de la base de datos del software SYSMAN </t>
  </si>
  <si>
    <r>
      <rPr>
        <b/>
        <sz val="11"/>
        <color rgb="FFE36C09"/>
        <rFont val="Century Gothic"/>
        <family val="2"/>
      </rPr>
      <t xml:space="preserve">*Nota: </t>
    </r>
    <r>
      <rPr>
        <sz val="11"/>
        <color theme="1"/>
        <rFont val="Century Gothic"/>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</si>
  <si>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FECHA</t>
  </si>
  <si>
    <t>VERSIÓN</t>
  </si>
  <si>
    <t>CÓDIGO</t>
  </si>
  <si>
    <t>PÁGINA</t>
  </si>
  <si>
    <t>MAPA DE RIESGOS DE GESTIÓN</t>
  </si>
  <si>
    <t>PE-F-055</t>
  </si>
  <si>
    <t>de</t>
  </si>
  <si>
    <t>PROCESO PLANEACIÓN ESTRATÉGICA</t>
  </si>
  <si>
    <t>NOMBRE DE FORMATO:</t>
  </si>
  <si>
    <r>
      <t>1.</t>
    </r>
    <r>
      <rPr>
        <b/>
        <sz val="7"/>
        <color theme="1"/>
        <rFont val="Times New Roman"/>
        <family val="1"/>
      </rPr>
      <t xml:space="preserve">    </t>
    </r>
    <r>
      <rPr>
        <b/>
        <sz val="11"/>
        <color theme="1"/>
        <rFont val="Century Gothic"/>
        <family val="2"/>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</si>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</sst>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0&quot;\1"/>
  </numFmts>
  <fonts count="63"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Century Gothic"/>
      <family val="2"/>
    </font>
    <font>
      <sz val="11"/>
      <color theme="1"/>
      <name val="Century Gothic"/>
      <family val="2"/>
    </font>
    <font>
      <sz val="11"/>
      <name val="Century Gothic"/>
      <family val="2"/>
    </font>
    <font>
      <b/>
      <sz val="11"/>
      <color rgb="FFE36C09"/>
      <name val="Century Gothic"/>
      <family val="2"/>
    </font>
    <font>
      <b/>
      <sz val="10"/>
      <color theme="1"/>
      <name val="Century Gothic"/>
      <family val="2"/>
    </font>
    <font>
      <sz val="8"/>
      <color theme="1"/>
      <name val="Century Gothic"/>
      <family val="2"/>
    </font>
    <font>
      <b/>
      <sz val="12"/>
      <color theme="1"/>
      <name val="Century Gothic"/>
      <family val="2"/>
    </font>
    <font>
      <b/>
      <sz val="18"/>
      <color theme="1"/>
      <name val="Century Gothic"/>
      <family val="2"/>
    </font>
    <font>
      <sz val="18"/>
      <color theme="1"/>
      <name val="Century Gothic"/>
      <family val="2"/>
    </font>
    <font>
      <sz val="9"/>
      <color theme="1"/>
      <name val="Century Gothic"/>
      <family val="2"/>
    </font>
    <font>
      <sz val="12"/>
      <color theme="1"/>
      <name val="Century Gothic"/>
      <family val="2"/>
    </font>
    <font>
      <b/>
      <sz val="7"/>
      <color theme="1"/>
      <name val="Times New Roman"/>
      <family val="1"/>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FF00"/>
        <bgColor indexed="64"/>
      </patternFill>
    </fill>
  </fills>
  <borders count="120">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0">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8" fillId="2" borderId="1" xfId="0" applyFont="1" applyFill="1" applyBorder="1" applyAlignment="1">
      <alignment vertical="center"/>
    </xf>
    <xf numFmtId="0" fontId="21" fillId="7" borderId="75" xfId="0" applyFont="1" applyFill="1" applyBorder="1" applyAlignment="1">
      <alignment horizontal="center" vertical="center" wrapText="1" readingOrder="1"/>
    </xf>
    <xf numFmtId="0" fontId="21" fillId="7" borderId="76" xfId="0" applyFont="1" applyFill="1" applyBorder="1" applyAlignment="1">
      <alignment horizontal="center" vertical="center" wrapText="1" readingOrder="1"/>
    </xf>
    <xf numFmtId="0" fontId="21" fillId="7" borderId="77" xfId="0" applyFont="1" applyFill="1" applyBorder="1" applyAlignment="1">
      <alignment horizontal="center" vertical="center" wrapText="1" readingOrder="1"/>
    </xf>
    <xf numFmtId="0" fontId="21" fillId="8" borderId="75" xfId="0" applyFont="1" applyFill="1" applyBorder="1" applyAlignment="1">
      <alignment horizontal="center" wrapText="1" readingOrder="1"/>
    </xf>
    <xf numFmtId="0" fontId="21" fillId="8" borderId="76" xfId="0" applyFont="1" applyFill="1" applyBorder="1" applyAlignment="1">
      <alignment horizontal="center" wrapText="1" readingOrder="1"/>
    </xf>
    <xf numFmtId="0" fontId="21" fillId="8" borderId="77" xfId="0" applyFont="1" applyFill="1" applyBorder="1" applyAlignment="1">
      <alignment horizontal="center" wrapText="1" readingOrder="1"/>
    </xf>
    <xf numFmtId="0" fontId="21" fillId="7" borderId="19"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21" fillId="7" borderId="20" xfId="0" applyFont="1" applyFill="1" applyBorder="1" applyAlignment="1">
      <alignment horizontal="center" vertical="center" wrapText="1" readingOrder="1"/>
    </xf>
    <xf numFmtId="0" fontId="21" fillId="8" borderId="19" xfId="0" applyFont="1" applyFill="1" applyBorder="1" applyAlignment="1">
      <alignment horizontal="center" wrapText="1" readingOrder="1"/>
    </xf>
    <xf numFmtId="0" fontId="21" fillId="8" borderId="1" xfId="0" applyFont="1" applyFill="1" applyBorder="1" applyAlignment="1">
      <alignment horizontal="center" wrapText="1" readingOrder="1"/>
    </xf>
    <xf numFmtId="0" fontId="21" fillId="8" borderId="20" xfId="0" applyFont="1" applyFill="1" applyBorder="1" applyAlignment="1">
      <alignment horizontal="center" wrapText="1" readingOrder="1"/>
    </xf>
    <xf numFmtId="0" fontId="21" fillId="7" borderId="40" xfId="0" applyFont="1" applyFill="1" applyBorder="1" applyAlignment="1">
      <alignment horizontal="center" vertical="center" wrapText="1" readingOrder="1"/>
    </xf>
    <xf numFmtId="0" fontId="21" fillId="7" borderId="41" xfId="0" applyFont="1" applyFill="1" applyBorder="1" applyAlignment="1">
      <alignment horizontal="center" vertical="center" wrapText="1" readingOrder="1"/>
    </xf>
    <xf numFmtId="0" fontId="21" fillId="7" borderId="42" xfId="0" applyFont="1" applyFill="1" applyBorder="1" applyAlignment="1">
      <alignment horizontal="center" vertical="center" wrapText="1" readingOrder="1"/>
    </xf>
    <xf numFmtId="0" fontId="21" fillId="8" borderId="40" xfId="0" applyFont="1" applyFill="1" applyBorder="1" applyAlignment="1">
      <alignment horizontal="center" wrapText="1" readingOrder="1"/>
    </xf>
    <xf numFmtId="0" fontId="21" fillId="8" borderId="41" xfId="0" applyFont="1" applyFill="1" applyBorder="1" applyAlignment="1">
      <alignment horizontal="center" wrapText="1" readingOrder="1"/>
    </xf>
    <xf numFmtId="0" fontId="21" fillId="8" borderId="42" xfId="0" applyFont="1" applyFill="1" applyBorder="1" applyAlignment="1">
      <alignment horizontal="center" wrapText="1" readingOrder="1"/>
    </xf>
    <xf numFmtId="0" fontId="21" fillId="9" borderId="75" xfId="0" applyFont="1" applyFill="1" applyBorder="1" applyAlignment="1">
      <alignment horizontal="center" wrapText="1" readingOrder="1"/>
    </xf>
    <xf numFmtId="0" fontId="21" fillId="9" borderId="76" xfId="0" applyFont="1" applyFill="1" applyBorder="1" applyAlignment="1">
      <alignment horizontal="center" wrapText="1" readingOrder="1"/>
    </xf>
    <xf numFmtId="0" fontId="21" fillId="9" borderId="77" xfId="0" applyFont="1" applyFill="1" applyBorder="1" applyAlignment="1">
      <alignment horizontal="center" wrapText="1" readingOrder="1"/>
    </xf>
    <xf numFmtId="0" fontId="21" fillId="9" borderId="19" xfId="0" applyFont="1" applyFill="1" applyBorder="1" applyAlignment="1">
      <alignment horizontal="center" wrapText="1" readingOrder="1"/>
    </xf>
    <xf numFmtId="0" fontId="21" fillId="9" borderId="1" xfId="0" applyFont="1" applyFill="1" applyBorder="1" applyAlignment="1">
      <alignment horizontal="center" wrapText="1" readingOrder="1"/>
    </xf>
    <xf numFmtId="0" fontId="21" fillId="9" borderId="20" xfId="0" applyFont="1" applyFill="1" applyBorder="1" applyAlignment="1">
      <alignment horizontal="center" wrapText="1" readingOrder="1"/>
    </xf>
    <xf numFmtId="0" fontId="21" fillId="9" borderId="40" xfId="0" applyFont="1" applyFill="1" applyBorder="1" applyAlignment="1">
      <alignment horizontal="center" wrapText="1" readingOrder="1"/>
    </xf>
    <xf numFmtId="0" fontId="21" fillId="9" borderId="41" xfId="0" applyFont="1" applyFill="1" applyBorder="1" applyAlignment="1">
      <alignment horizontal="center" wrapText="1" readingOrder="1"/>
    </xf>
    <xf numFmtId="0" fontId="21" fillId="9" borderId="42" xfId="0" applyFont="1" applyFill="1" applyBorder="1" applyAlignment="1">
      <alignment horizontal="center" wrapText="1" readingOrder="1"/>
    </xf>
    <xf numFmtId="0" fontId="21" fillId="10" borderId="75" xfId="0" applyFont="1" applyFill="1" applyBorder="1" applyAlignment="1">
      <alignment horizontal="center" wrapText="1" readingOrder="1"/>
    </xf>
    <xf numFmtId="0" fontId="21" fillId="10" borderId="76" xfId="0" applyFont="1" applyFill="1" applyBorder="1" applyAlignment="1">
      <alignment horizontal="center" wrapText="1" readingOrder="1"/>
    </xf>
    <xf numFmtId="0" fontId="21" fillId="10" borderId="77" xfId="0" applyFont="1" applyFill="1" applyBorder="1" applyAlignment="1">
      <alignment horizontal="center" wrapText="1" readingOrder="1"/>
    </xf>
    <xf numFmtId="0" fontId="21" fillId="10" borderId="19" xfId="0" applyFont="1" applyFill="1" applyBorder="1" applyAlignment="1">
      <alignment horizontal="center" wrapText="1" readingOrder="1"/>
    </xf>
    <xf numFmtId="0" fontId="21" fillId="10" borderId="1" xfId="0" applyFont="1" applyFill="1" applyBorder="1" applyAlignment="1">
      <alignment horizontal="center" wrapText="1" readingOrder="1"/>
    </xf>
    <xf numFmtId="0" fontId="21" fillId="10" borderId="20" xfId="0" applyFont="1" applyFill="1" applyBorder="1" applyAlignment="1">
      <alignment horizontal="center" wrapText="1" readingOrder="1"/>
    </xf>
    <xf numFmtId="0" fontId="21" fillId="10" borderId="40" xfId="0" applyFont="1" applyFill="1" applyBorder="1" applyAlignment="1">
      <alignment horizontal="center" wrapText="1" readingOrder="1"/>
    </xf>
    <xf numFmtId="0" fontId="21" fillId="10" borderId="41" xfId="0" applyFont="1" applyFill="1" applyBorder="1" applyAlignment="1">
      <alignment horizontal="center" wrapText="1" readingOrder="1"/>
    </xf>
    <xf numFmtId="0" fontId="21" fillId="10" borderId="42" xfId="0" applyFont="1" applyFill="1" applyBorder="1" applyAlignment="1">
      <alignment horizontal="center" wrapText="1" readingOrder="1"/>
    </xf>
    <xf numFmtId="0" fontId="23" fillId="9" borderId="76" xfId="0" applyFont="1" applyFill="1" applyBorder="1" applyAlignment="1">
      <alignment horizontal="center" wrapText="1" readingOrder="1"/>
    </xf>
    <xf numFmtId="0" fontId="24" fillId="0" borderId="0" xfId="0" applyFont="1" applyAlignment="1">
      <alignment horizontal="center" vertical="center" wrapText="1"/>
    </xf>
    <xf numFmtId="0" fontId="25" fillId="11" borderId="1" xfId="0" applyFont="1" applyFill="1" applyBorder="1" applyAlignment="1">
      <alignment horizontal="center" vertical="center" wrapText="1" readingOrder="1"/>
    </xf>
    <xf numFmtId="0" fontId="26" fillId="10" borderId="78" xfId="0" applyFont="1" applyFill="1" applyBorder="1" applyAlignment="1">
      <alignment horizontal="center" vertical="center" wrapText="1" readingOrder="1"/>
    </xf>
    <xf numFmtId="0" fontId="26" fillId="0" borderId="79" xfId="0" applyFont="1" applyBorder="1" applyAlignment="1">
      <alignment horizontal="left" vertical="center" wrapText="1" readingOrder="1"/>
    </xf>
    <xf numFmtId="9" fontId="26" fillId="0" borderId="79" xfId="0" applyNumberFormat="1" applyFont="1" applyBorder="1" applyAlignment="1">
      <alignment horizontal="center" vertical="center" wrapText="1" readingOrder="1"/>
    </xf>
    <xf numFmtId="0" fontId="26" fillId="12" borderId="80" xfId="0" applyFont="1" applyFill="1" applyBorder="1" applyAlignment="1">
      <alignment horizontal="center" vertical="center" wrapText="1" readingOrder="1"/>
    </xf>
    <xf numFmtId="0" fontId="26" fillId="0" borderId="80" xfId="0" applyFont="1" applyBorder="1" applyAlignment="1">
      <alignment horizontal="left" vertical="center" wrapText="1" readingOrder="1"/>
    </xf>
    <xf numFmtId="9" fontId="26" fillId="0" borderId="80" xfId="0" applyNumberFormat="1" applyFont="1" applyBorder="1" applyAlignment="1">
      <alignment horizontal="center" vertical="center" wrapText="1" readingOrder="1"/>
    </xf>
    <xf numFmtId="0" fontId="26" fillId="13" borderId="80" xfId="0" applyFont="1" applyFill="1" applyBorder="1" applyAlignment="1">
      <alignment horizontal="center" vertical="center" wrapText="1" readingOrder="1"/>
    </xf>
    <xf numFmtId="0" fontId="26" fillId="14" borderId="80" xfId="0" applyFont="1" applyFill="1" applyBorder="1" applyAlignment="1">
      <alignment horizontal="center" vertical="center" wrapText="1" readingOrder="1"/>
    </xf>
    <xf numFmtId="0" fontId="27" fillId="5" borderId="80"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29" fillId="2" borderId="1" xfId="0" applyFont="1" applyFill="1" applyBorder="1" applyAlignment="1">
      <alignment horizontal="center" vertical="center" wrapText="1"/>
    </xf>
    <xf numFmtId="0" fontId="30" fillId="11" borderId="1" xfId="0" applyFont="1" applyFill="1" applyBorder="1" applyAlignment="1">
      <alignment horizontal="center" vertical="center" wrapText="1" readingOrder="1"/>
    </xf>
    <xf numFmtId="0" fontId="31" fillId="2" borderId="1" xfId="0" applyFont="1" applyFill="1" applyBorder="1"/>
    <xf numFmtId="0" fontId="32" fillId="10" borderId="78" xfId="0" applyFont="1" applyFill="1" applyBorder="1" applyAlignment="1">
      <alignment horizontal="center" vertical="center" wrapText="1" readingOrder="1"/>
    </xf>
    <xf numFmtId="0" fontId="32" fillId="0" borderId="79" xfId="0" applyFont="1" applyBorder="1" applyAlignment="1">
      <alignment horizontal="center" vertical="center" wrapText="1" readingOrder="1"/>
    </xf>
    <xf numFmtId="0" fontId="32" fillId="0" borderId="79" xfId="0" applyFont="1" applyBorder="1" applyAlignment="1">
      <alignment horizontal="left" vertical="center" wrapText="1" readingOrder="1"/>
    </xf>
    <xf numFmtId="0" fontId="32" fillId="12" borderId="80" xfId="0" applyFont="1" applyFill="1" applyBorder="1" applyAlignment="1">
      <alignment horizontal="center" vertical="center" wrapText="1" readingOrder="1"/>
    </xf>
    <xf numFmtId="0" fontId="32" fillId="0" borderId="80" xfId="0" applyFont="1" applyBorder="1" applyAlignment="1">
      <alignment horizontal="center" vertical="center" wrapText="1" readingOrder="1"/>
    </xf>
    <xf numFmtId="0" fontId="32" fillId="0" borderId="80" xfId="0" applyFont="1" applyBorder="1" applyAlignment="1">
      <alignment horizontal="left" vertical="center" wrapText="1" readingOrder="1"/>
    </xf>
    <xf numFmtId="0" fontId="32" fillId="13" borderId="80" xfId="0" applyFont="1" applyFill="1" applyBorder="1" applyAlignment="1">
      <alignment horizontal="center" vertical="center" wrapText="1" readingOrder="1"/>
    </xf>
    <xf numFmtId="0" fontId="32" fillId="14" borderId="80" xfId="0" applyFont="1" applyFill="1" applyBorder="1" applyAlignment="1">
      <alignment horizontal="center" vertical="center" wrapText="1" readingOrder="1"/>
    </xf>
    <xf numFmtId="0" fontId="33" fillId="5" borderId="80" xfId="0" applyFont="1" applyFill="1" applyBorder="1" applyAlignment="1">
      <alignment horizontal="center" vertical="center" wrapText="1" readingOrder="1"/>
    </xf>
    <xf numFmtId="0" fontId="34"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1" fillId="0" borderId="0" xfId="0" applyFont="1"/>
    <xf numFmtId="0" fontId="34" fillId="0" borderId="0" xfId="0" applyFont="1" applyAlignment="1">
      <alignment horizontal="left" vertical="center" wrapText="1" readingOrder="1"/>
    </xf>
    <xf numFmtId="0" fontId="35" fillId="0" borderId="0" xfId="0" applyFont="1" applyAlignment="1">
      <alignment vertical="center"/>
    </xf>
    <xf numFmtId="0" fontId="1"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2" borderId="1" xfId="0" applyFont="1" applyFill="1" applyBorder="1"/>
    <xf numFmtId="0" fontId="42" fillId="2" borderId="1" xfId="0" applyFont="1" applyFill="1" applyBorder="1"/>
    <xf numFmtId="0" fontId="43" fillId="15" borderId="85" xfId="0" applyFont="1" applyFill="1" applyBorder="1" applyAlignment="1">
      <alignment horizontal="center" vertical="center" wrapText="1" readingOrder="1"/>
    </xf>
    <xf numFmtId="0" fontId="43" fillId="15" borderId="86" xfId="0" applyFont="1" applyFill="1" applyBorder="1" applyAlignment="1">
      <alignment horizontal="center" vertical="center" wrapText="1" readingOrder="1"/>
    </xf>
    <xf numFmtId="0" fontId="43" fillId="2" borderId="89" xfId="0" applyFont="1" applyFill="1" applyBorder="1" applyAlignment="1">
      <alignment horizontal="center" vertical="center" wrapText="1" readingOrder="1"/>
    </xf>
    <xf numFmtId="0" fontId="44" fillId="2" borderId="89" xfId="0" applyFont="1" applyFill="1" applyBorder="1" applyAlignment="1">
      <alignment horizontal="left" vertical="center" wrapText="1" readingOrder="1"/>
    </xf>
    <xf numFmtId="9" fontId="43" fillId="2" borderId="90" xfId="0" applyNumberFormat="1" applyFont="1" applyFill="1" applyBorder="1" applyAlignment="1">
      <alignment horizontal="center" vertical="center" wrapText="1" readingOrder="1"/>
    </xf>
    <xf numFmtId="0" fontId="43" fillId="2" borderId="93" xfId="0" applyFont="1" applyFill="1" applyBorder="1" applyAlignment="1">
      <alignment horizontal="center" vertical="center" wrapText="1" readingOrder="1"/>
    </xf>
    <xf numFmtId="0" fontId="44" fillId="2" borderId="93" xfId="0" applyFont="1" applyFill="1" applyBorder="1" applyAlignment="1">
      <alignment horizontal="left" vertical="center" wrapText="1" readingOrder="1"/>
    </xf>
    <xf numFmtId="9" fontId="43" fillId="2" borderId="94" xfId="0" applyNumberFormat="1" applyFont="1" applyFill="1" applyBorder="1" applyAlignment="1">
      <alignment horizontal="center" vertical="center" wrapText="1" readingOrder="1"/>
    </xf>
    <xf numFmtId="0" fontId="44" fillId="2" borderId="94" xfId="0" applyFont="1" applyFill="1" applyBorder="1" applyAlignment="1">
      <alignment horizontal="center" vertical="center" wrapText="1" readingOrder="1"/>
    </xf>
    <xf numFmtId="0" fontId="43" fillId="2" borderId="101" xfId="0" applyFont="1" applyFill="1" applyBorder="1" applyAlignment="1">
      <alignment horizontal="center" vertical="center" wrapText="1" readingOrder="1"/>
    </xf>
    <xf numFmtId="0" fontId="44" fillId="2" borderId="101" xfId="0" applyFont="1" applyFill="1" applyBorder="1" applyAlignment="1">
      <alignment horizontal="left" vertical="center" wrapText="1" readingOrder="1"/>
    </xf>
    <xf numFmtId="0" fontId="44" fillId="2" borderId="102" xfId="0" applyFont="1" applyFill="1" applyBorder="1" applyAlignment="1">
      <alignment horizontal="center" vertical="center" wrapText="1" readingOrder="1"/>
    </xf>
    <xf numFmtId="0" fontId="10" fillId="2" borderId="1" xfId="0" applyFont="1" applyFill="1" applyBorder="1"/>
    <xf numFmtId="0" fontId="40" fillId="0" borderId="0" xfId="0" applyFont="1"/>
    <xf numFmtId="0" fontId="46" fillId="0" borderId="80" xfId="0" applyFont="1" applyBorder="1" applyAlignment="1">
      <alignment horizontal="left" vertical="center" wrapText="1" readingOrder="1"/>
    </xf>
    <xf numFmtId="0" fontId="32" fillId="16" borderId="80" xfId="0" applyFont="1" applyFill="1" applyBorder="1" applyAlignment="1">
      <alignment horizontal="center" vertical="center" wrapText="1" readingOrder="1"/>
    </xf>
    <xf numFmtId="0" fontId="32" fillId="16" borderId="80" xfId="0" applyFont="1" applyFill="1" applyBorder="1" applyAlignment="1">
      <alignment horizontal="left" vertical="center" wrapText="1" readingOrder="1"/>
    </xf>
    <xf numFmtId="0" fontId="0" fillId="0" borderId="0" xfId="0"/>
    <xf numFmtId="0" fontId="52" fillId="2" borderId="1" xfId="0" applyFont="1" applyFill="1" applyBorder="1" applyAlignment="1">
      <alignment horizontal="center" vertical="center"/>
    </xf>
    <xf numFmtId="0" fontId="51" fillId="4" borderId="103" xfId="0" applyFont="1" applyFill="1" applyBorder="1" applyAlignment="1">
      <alignment horizontal="center" vertical="center" textRotation="90"/>
    </xf>
    <xf numFmtId="0" fontId="51" fillId="2" borderId="1" xfId="0" applyFont="1" applyFill="1" applyBorder="1" applyAlignment="1">
      <alignment horizontal="center" vertical="center"/>
    </xf>
    <xf numFmtId="0" fontId="52" fillId="0" borderId="103" xfId="0" applyFont="1" applyBorder="1" applyAlignment="1">
      <alignment horizontal="center" vertical="center"/>
    </xf>
    <xf numFmtId="0" fontId="52" fillId="0" borderId="103" xfId="0" applyFont="1" applyBorder="1" applyAlignment="1">
      <alignment horizontal="center" vertical="center" wrapText="1"/>
    </xf>
    <xf numFmtId="0" fontId="52" fillId="0" borderId="103" xfId="0" applyFont="1" applyBorder="1" applyAlignment="1">
      <alignment horizontal="center" vertical="center" textRotation="90"/>
    </xf>
    <xf numFmtId="9" fontId="52" fillId="0" borderId="103" xfId="0" applyNumberFormat="1" applyFont="1" applyBorder="1" applyAlignment="1">
      <alignment horizontal="center" vertical="center"/>
    </xf>
    <xf numFmtId="164" fontId="52" fillId="0" borderId="103" xfId="0" applyNumberFormat="1" applyFont="1" applyBorder="1" applyAlignment="1">
      <alignment horizontal="center" vertical="center"/>
    </xf>
    <xf numFmtId="0" fontId="51" fillId="0" borderId="103" xfId="0" applyFont="1" applyBorder="1" applyAlignment="1">
      <alignment horizontal="center" vertical="center" textRotation="90" wrapText="1"/>
    </xf>
    <xf numFmtId="0" fontId="51" fillId="0" borderId="103" xfId="0" applyFont="1" applyBorder="1" applyAlignment="1">
      <alignment horizontal="center" vertical="center" textRotation="90"/>
    </xf>
    <xf numFmtId="14" fontId="52" fillId="0" borderId="103" xfId="0" applyNumberFormat="1" applyFont="1" applyBorder="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2" fillId="2" borderId="52" xfId="0" applyFont="1" applyFill="1" applyBorder="1" applyAlignment="1">
      <alignment horizontal="center" vertical="center"/>
    </xf>
    <xf numFmtId="0" fontId="52" fillId="0" borderId="52" xfId="0" applyFont="1" applyBorder="1" applyAlignment="1">
      <alignment horizontal="center" vertical="center"/>
    </xf>
    <xf numFmtId="164" fontId="52" fillId="0" borderId="103" xfId="0" applyNumberFormat="1" applyFont="1" applyFill="1" applyBorder="1" applyAlignment="1">
      <alignment horizontal="center" vertical="center"/>
    </xf>
    <xf numFmtId="0" fontId="52" fillId="0" borderId="0" xfId="0" applyFont="1" applyFill="1" applyAlignment="1">
      <alignment horizontal="center" vertical="center"/>
    </xf>
    <xf numFmtId="0" fontId="60" fillId="0" borderId="0" xfId="0" applyFont="1"/>
    <xf numFmtId="0" fontId="55" fillId="0" borderId="0" xfId="0" applyFont="1" applyAlignment="1">
      <alignment horizontal="left" vertical="center" indent="5"/>
    </xf>
    <xf numFmtId="0" fontId="52" fillId="0" borderId="0" xfId="0" applyFont="1" applyAlignment="1">
      <alignment vertical="center"/>
    </xf>
    <xf numFmtId="0" fontId="52" fillId="0" borderId="107" xfId="0" applyFont="1" applyBorder="1" applyAlignment="1">
      <alignment horizontal="center" vertical="center"/>
    </xf>
    <xf numFmtId="0" fontId="52" fillId="0" borderId="106" xfId="0" applyFont="1" applyBorder="1" applyAlignment="1">
      <alignment horizontal="center" vertical="center"/>
    </xf>
    <xf numFmtId="0" fontId="52" fillId="0" borderId="108" xfId="0" applyFont="1" applyBorder="1" applyAlignment="1">
      <alignment horizontal="center" vertical="center"/>
    </xf>
    <xf numFmtId="0" fontId="52" fillId="0" borderId="112" xfId="0" applyFont="1" applyBorder="1" applyAlignment="1">
      <alignment horizontal="center" vertical="center"/>
    </xf>
    <xf numFmtId="0" fontId="52" fillId="0" borderId="52" xfId="0" applyFont="1" applyBorder="1" applyAlignment="1">
      <alignment horizontal="center" vertical="center"/>
    </xf>
    <xf numFmtId="0" fontId="52" fillId="0" borderId="113" xfId="0" applyFont="1" applyBorder="1" applyAlignment="1">
      <alignment horizontal="center" vertical="center"/>
    </xf>
    <xf numFmtId="0" fontId="52" fillId="0" borderId="109" xfId="0" applyFont="1" applyBorder="1" applyAlignment="1">
      <alignment horizontal="center" vertical="center"/>
    </xf>
    <xf numFmtId="0" fontId="52" fillId="0" borderId="110" xfId="0" applyFont="1" applyBorder="1" applyAlignment="1">
      <alignment horizontal="center" vertical="center"/>
    </xf>
    <xf numFmtId="0" fontId="52" fillId="0" borderId="111" xfId="0" applyFont="1" applyBorder="1" applyAlignment="1">
      <alignment horizontal="center" vertical="center"/>
    </xf>
    <xf numFmtId="0" fontId="58" fillId="0" borderId="104" xfId="0" applyFont="1" applyBorder="1" applyAlignment="1">
      <alignment horizontal="center" vertical="center"/>
    </xf>
    <xf numFmtId="0" fontId="58" fillId="0" borderId="105" xfId="0" applyFont="1" applyBorder="1" applyAlignment="1">
      <alignment horizontal="center" vertical="center"/>
    </xf>
    <xf numFmtId="0" fontId="59" fillId="0" borderId="106" xfId="0" applyFont="1" applyBorder="1" applyAlignment="1">
      <alignment horizontal="left" vertical="center"/>
    </xf>
    <xf numFmtId="0" fontId="59" fillId="0" borderId="108" xfId="0" applyFont="1" applyBorder="1" applyAlignment="1">
      <alignment horizontal="left" vertical="center"/>
    </xf>
    <xf numFmtId="0" fontId="58" fillId="0" borderId="110" xfId="0" applyFont="1" applyBorder="1" applyAlignment="1">
      <alignment horizontal="center" vertical="center"/>
    </xf>
    <xf numFmtId="0" fontId="58" fillId="0" borderId="111" xfId="0" applyFont="1" applyBorder="1" applyAlignment="1">
      <alignment horizontal="center" vertical="center"/>
    </xf>
    <xf numFmtId="0" fontId="57" fillId="0" borderId="107" xfId="0" applyFont="1" applyFill="1" applyBorder="1" applyAlignment="1">
      <alignment horizontal="center" vertical="center"/>
    </xf>
    <xf numFmtId="0" fontId="57" fillId="0" borderId="106" xfId="0" applyFont="1" applyFill="1" applyBorder="1" applyAlignment="1">
      <alignment horizontal="center" vertical="center"/>
    </xf>
    <xf numFmtId="0" fontId="57" fillId="0" borderId="108" xfId="0" applyFont="1" applyFill="1" applyBorder="1" applyAlignment="1">
      <alignment horizontal="center" vertical="center"/>
    </xf>
    <xf numFmtId="15" fontId="61" fillId="0" borderId="109" xfId="0" applyNumberFormat="1" applyFont="1" applyBorder="1" applyAlignment="1">
      <alignment horizontal="center" vertical="center"/>
    </xf>
    <xf numFmtId="0" fontId="61" fillId="0" borderId="110" xfId="0" applyFont="1" applyBorder="1" applyAlignment="1">
      <alignment horizontal="center" vertical="center"/>
    </xf>
    <xf numFmtId="0" fontId="61" fillId="0" borderId="111" xfId="0" applyFont="1" applyBorder="1" applyAlignment="1">
      <alignment horizontal="center" vertical="center"/>
    </xf>
    <xf numFmtId="165" fontId="61" fillId="0" borderId="109" xfId="0" applyNumberFormat="1" applyFont="1" applyBorder="1" applyAlignment="1">
      <alignment horizontal="center" vertical="center"/>
    </xf>
    <xf numFmtId="165" fontId="61" fillId="0" borderId="110" xfId="0" applyNumberFormat="1" applyFont="1" applyBorder="1" applyAlignment="1">
      <alignment horizontal="center" vertical="center"/>
    </xf>
    <xf numFmtId="165" fontId="61" fillId="0" borderId="111" xfId="0" applyNumberFormat="1" applyFont="1" applyBorder="1" applyAlignment="1">
      <alignment horizontal="center" vertical="center"/>
    </xf>
    <xf numFmtId="0" fontId="61" fillId="0" borderId="109" xfId="0" applyFont="1" applyBorder="1" applyAlignment="1">
      <alignment horizontal="center" vertical="center"/>
    </xf>
    <xf numFmtId="9" fontId="52" fillId="0" borderId="103" xfId="0" applyNumberFormat="1" applyFont="1" applyBorder="1" applyAlignment="1">
      <alignment horizontal="center" vertical="center" wrapText="1"/>
    </xf>
    <xf numFmtId="0" fontId="53" fillId="0" borderId="103" xfId="0" applyFont="1" applyBorder="1" applyAlignment="1">
      <alignment horizontal="center" vertical="center"/>
    </xf>
    <xf numFmtId="0" fontId="51" fillId="0" borderId="103" xfId="0" applyFont="1" applyBorder="1" applyAlignment="1">
      <alignment horizontal="center" vertical="center" wrapText="1"/>
    </xf>
    <xf numFmtId="0" fontId="51" fillId="0" borderId="103" xfId="0" applyFont="1" applyBorder="1" applyAlignment="1">
      <alignment horizontal="center" vertical="center"/>
    </xf>
    <xf numFmtId="0" fontId="52" fillId="0" borderId="103" xfId="0" applyFont="1" applyBorder="1" applyAlignment="1">
      <alignment horizontal="center" vertical="center"/>
    </xf>
    <xf numFmtId="0" fontId="52" fillId="0" borderId="103" xfId="0" applyFont="1" applyBorder="1" applyAlignment="1">
      <alignment horizontal="center" vertical="center" wrapText="1"/>
    </xf>
    <xf numFmtId="0" fontId="52" fillId="0" borderId="103" xfId="0" applyFont="1" applyFill="1" applyBorder="1" applyAlignment="1">
      <alignment horizontal="center" vertical="center" wrapText="1"/>
    </xf>
    <xf numFmtId="0" fontId="51" fillId="4" borderId="103" xfId="0" applyFont="1" applyFill="1" applyBorder="1" applyAlignment="1">
      <alignment horizontal="center" vertical="center"/>
    </xf>
    <xf numFmtId="0" fontId="51" fillId="4" borderId="103" xfId="0" applyFont="1" applyFill="1" applyBorder="1" applyAlignment="1">
      <alignment horizontal="left" vertical="center"/>
    </xf>
    <xf numFmtId="0" fontId="53" fillId="0" borderId="103" xfId="0" applyFont="1" applyBorder="1" applyAlignment="1">
      <alignment horizontal="left" vertical="center"/>
    </xf>
    <xf numFmtId="0" fontId="52" fillId="2" borderId="103" xfId="0" applyFont="1" applyFill="1" applyBorder="1" applyAlignment="1">
      <alignment horizontal="left" vertical="center"/>
    </xf>
    <xf numFmtId="0" fontId="52" fillId="2" borderId="43" xfId="0" applyFont="1" applyFill="1" applyBorder="1" applyAlignment="1">
      <alignment horizontal="center" vertical="center"/>
    </xf>
    <xf numFmtId="0" fontId="53" fillId="0" borderId="38" xfId="0" applyFont="1" applyBorder="1" applyAlignment="1">
      <alignment horizontal="center" vertical="center"/>
    </xf>
    <xf numFmtId="0" fontId="53" fillId="0" borderId="44" xfId="0" applyFont="1" applyBorder="1" applyAlignment="1">
      <alignment horizontal="center" vertical="center"/>
    </xf>
    <xf numFmtId="0" fontId="52" fillId="2" borderId="103" xfId="0" applyFont="1" applyFill="1" applyBorder="1" applyAlignment="1">
      <alignment horizontal="left" vertical="center" wrapText="1"/>
    </xf>
    <xf numFmtId="0" fontId="51" fillId="4" borderId="103" xfId="0" applyFont="1" applyFill="1" applyBorder="1" applyAlignment="1">
      <alignment horizontal="center" vertical="center" wrapText="1"/>
    </xf>
    <xf numFmtId="0" fontId="51" fillId="4" borderId="103" xfId="0" applyFont="1" applyFill="1" applyBorder="1" applyAlignment="1">
      <alignment horizontal="center" vertical="center" textRotation="90"/>
    </xf>
    <xf numFmtId="0" fontId="51" fillId="4" borderId="103"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6" fillId="7" borderId="45" xfId="0" applyFont="1" applyFill="1" applyBorder="1" applyAlignment="1">
      <alignment horizontal="center" vertical="center" wrapText="1" readingOrder="1"/>
    </xf>
    <xf numFmtId="0" fontId="3" fillId="0" borderId="53" xfId="0" applyFont="1" applyBorder="1"/>
    <xf numFmtId="0" fontId="3" fillId="0" borderId="50" xfId="0" applyFont="1" applyBorder="1"/>
    <xf numFmtId="0" fontId="3" fillId="0" borderId="63" xfId="0" applyFont="1" applyBorder="1"/>
    <xf numFmtId="0" fontId="16" fillId="8" borderId="66" xfId="0" applyFont="1" applyFill="1" applyBorder="1" applyAlignment="1">
      <alignment horizontal="center" wrapText="1" readingOrder="1"/>
    </xf>
    <xf numFmtId="0" fontId="3" fillId="0" borderId="47" xfId="0" applyFont="1" applyBorder="1"/>
    <xf numFmtId="0" fontId="3" fillId="0" borderId="62" xfId="0" applyFont="1" applyBorder="1"/>
    <xf numFmtId="0" fontId="3" fillId="0" borderId="52" xfId="0" applyFont="1" applyBorder="1"/>
    <xf numFmtId="0" fontId="16" fillId="8" borderId="45" xfId="0" applyFont="1" applyFill="1" applyBorder="1" applyAlignment="1">
      <alignment horizontal="center" wrapText="1" readingOrder="1"/>
    </xf>
    <xf numFmtId="0" fontId="16" fillId="7" borderId="54" xfId="0" applyFont="1" applyFill="1" applyBorder="1" applyAlignment="1">
      <alignment horizontal="center" vertical="center" wrapText="1" readingOrder="1"/>
    </xf>
    <xf numFmtId="0" fontId="3" fillId="0" borderId="57" xfId="0" applyFont="1" applyBorder="1"/>
    <xf numFmtId="0" fontId="16" fillId="7" borderId="58" xfId="0" applyFont="1" applyFill="1" applyBorder="1" applyAlignment="1">
      <alignment horizontal="center" vertical="center" wrapText="1" readingOrder="1"/>
    </xf>
    <xf numFmtId="0" fontId="16" fillId="7" borderId="66" xfId="0" applyFont="1" applyFill="1" applyBorder="1" applyAlignment="1">
      <alignment horizontal="center" vertical="center" wrapText="1" readingOrder="1"/>
    </xf>
    <xf numFmtId="0" fontId="16" fillId="8" borderId="58" xfId="0" applyFont="1" applyFill="1" applyBorder="1" applyAlignment="1">
      <alignment horizontal="center" wrapText="1" readingOrder="1"/>
    </xf>
    <xf numFmtId="0" fontId="3" fillId="0" borderId="67" xfId="0" applyFont="1" applyBorder="1"/>
    <xf numFmtId="0" fontId="3" fillId="0" borderId="70" xfId="0" applyFont="1" applyBorder="1"/>
    <xf numFmtId="0" fontId="3" fillId="0" borderId="71" xfId="0" applyFont="1" applyBorder="1"/>
    <xf numFmtId="0" fontId="3" fillId="0" borderId="69" xfId="0" applyFont="1" applyBorder="1"/>
    <xf numFmtId="0" fontId="16" fillId="9" borderId="58" xfId="0" applyFont="1" applyFill="1" applyBorder="1" applyAlignment="1">
      <alignment horizontal="center" wrapText="1" readingOrder="1"/>
    </xf>
    <xf numFmtId="0" fontId="3" fillId="0" borderId="56" xfId="0" applyFont="1" applyBorder="1"/>
    <xf numFmtId="0" fontId="16" fillId="9" borderId="54" xfId="0" applyFont="1" applyFill="1" applyBorder="1" applyAlignment="1">
      <alignment horizontal="center" wrapText="1" readingOrder="1"/>
    </xf>
    <xf numFmtId="0" fontId="16" fillId="8" borderId="54" xfId="0" applyFont="1" applyFill="1" applyBorder="1" applyAlignment="1">
      <alignment horizontal="center" wrapText="1" readingOrder="1"/>
    </xf>
    <xf numFmtId="0" fontId="16" fillId="10" borderId="45" xfId="0" applyFont="1" applyFill="1" applyBorder="1" applyAlignment="1">
      <alignment horizontal="center" wrapText="1" readingOrder="1"/>
    </xf>
    <xf numFmtId="0" fontId="16" fillId="9" borderId="45" xfId="0" applyFont="1" applyFill="1" applyBorder="1" applyAlignment="1">
      <alignment horizontal="center" wrapText="1" readingOrder="1"/>
    </xf>
    <xf numFmtId="0" fontId="16" fillId="9" borderId="66" xfId="0" applyFont="1" applyFill="1" applyBorder="1" applyAlignment="1">
      <alignment horizontal="center" wrapText="1" readingOrder="1"/>
    </xf>
    <xf numFmtId="0" fontId="17" fillId="10" borderId="59" xfId="0" applyFont="1" applyFill="1" applyBorder="1" applyAlignment="1">
      <alignment horizontal="center" vertical="center" wrapText="1" readingOrder="1"/>
    </xf>
    <xf numFmtId="0" fontId="3" fillId="0" borderId="60" xfId="0" applyFont="1" applyBorder="1"/>
    <xf numFmtId="0" fontId="3" fillId="0" borderId="61" xfId="0" applyFont="1" applyBorder="1"/>
    <xf numFmtId="0" fontId="3" fillId="0" borderId="64" xfId="0" applyFont="1" applyBorder="1"/>
    <xf numFmtId="0" fontId="3" fillId="0" borderId="65" xfId="0" applyFont="1" applyBorder="1"/>
    <xf numFmtId="0" fontId="3" fillId="0" borderId="72" xfId="0" applyFont="1" applyBorder="1"/>
    <xf numFmtId="0" fontId="3" fillId="0" borderId="73" xfId="0" applyFont="1" applyBorder="1"/>
    <xf numFmtId="0" fontId="3" fillId="0" borderId="74" xfId="0" applyFont="1" applyBorder="1"/>
    <xf numFmtId="0" fontId="17" fillId="7" borderId="59" xfId="0" applyFont="1" applyFill="1" applyBorder="1" applyAlignment="1">
      <alignment horizontal="center" vertical="center" wrapText="1" readingOrder="1"/>
    </xf>
    <xf numFmtId="0" fontId="17" fillId="9" borderId="59" xfId="0" applyFont="1" applyFill="1" applyBorder="1" applyAlignment="1">
      <alignment horizontal="center" vertical="center" wrapText="1" readingOrder="1"/>
    </xf>
    <xf numFmtId="0" fontId="17" fillId="8" borderId="59" xfId="0" applyFont="1" applyFill="1" applyBorder="1" applyAlignment="1">
      <alignment horizontal="center" vertical="center" wrapText="1" readingOrder="1"/>
    </xf>
    <xf numFmtId="0" fontId="15" fillId="0" borderId="54" xfId="0" applyFont="1" applyBorder="1" applyAlignment="1">
      <alignment horizontal="center" vertical="center" wrapText="1"/>
    </xf>
    <xf numFmtId="0" fontId="3" fillId="0" borderId="55" xfId="0" applyFont="1" applyBorder="1"/>
    <xf numFmtId="0" fontId="3" fillId="0" borderId="68" xfId="0" applyFont="1" applyBorder="1"/>
    <xf numFmtId="0" fontId="16" fillId="10" borderId="54" xfId="0" applyFont="1" applyFill="1" applyBorder="1" applyAlignment="1">
      <alignment horizontal="center" wrapText="1" readingOrder="1"/>
    </xf>
    <xf numFmtId="0" fontId="16" fillId="10" borderId="66" xfId="0" applyFont="1" applyFill="1" applyBorder="1" applyAlignment="1">
      <alignment horizontal="center" wrapText="1" readingOrder="1"/>
    </xf>
    <xf numFmtId="0" fontId="16" fillId="10" borderId="58" xfId="0" applyFont="1" applyFill="1" applyBorder="1" applyAlignment="1">
      <alignment horizontal="center" wrapText="1" readingOrder="1"/>
    </xf>
    <xf numFmtId="0" fontId="12" fillId="0" borderId="0" xfId="0" applyFont="1" applyAlignment="1">
      <alignment horizontal="center" vertical="center" wrapText="1"/>
    </xf>
    <xf numFmtId="0" fontId="14" fillId="6" borderId="45" xfId="0" applyFont="1" applyFill="1" applyBorder="1" applyAlignment="1">
      <alignment horizontal="center" vertical="center" wrapText="1" readingOrder="1"/>
    </xf>
    <xf numFmtId="0" fontId="3" fillId="0" borderId="46" xfId="0" applyFont="1" applyBorder="1"/>
    <xf numFmtId="0" fontId="3" fillId="0" borderId="48" xfId="0" applyFont="1" applyBorder="1"/>
    <xf numFmtId="0" fontId="3" fillId="0" borderId="49" xfId="0" applyFont="1" applyBorder="1"/>
    <xf numFmtId="0" fontId="3" fillId="0" borderId="51" xfId="0" applyFont="1" applyBorder="1"/>
    <xf numFmtId="0" fontId="14" fillId="6" borderId="45" xfId="0" applyFont="1" applyFill="1" applyBorder="1" applyAlignment="1">
      <alignment horizontal="center" vertical="center" textRotation="90" wrapText="1" readingOrder="1"/>
    </xf>
    <xf numFmtId="0" fontId="22" fillId="7" borderId="59" xfId="0" applyFont="1" applyFill="1" applyBorder="1" applyAlignment="1">
      <alignment horizontal="center" vertical="center" wrapText="1" readingOrder="1"/>
    </xf>
    <xf numFmtId="0" fontId="22" fillId="9" borderId="59" xfId="0" applyFont="1" applyFill="1" applyBorder="1" applyAlignment="1">
      <alignment horizontal="center" vertical="center" wrapText="1" readingOrder="1"/>
    </xf>
    <xf numFmtId="0" fontId="22" fillId="8" borderId="59" xfId="0" applyFont="1" applyFill="1" applyBorder="1" applyAlignment="1">
      <alignment horizontal="center" vertical="center" wrapText="1" readingOrder="1"/>
    </xf>
    <xf numFmtId="0" fontId="22" fillId="10" borderId="59" xfId="0" applyFont="1" applyFill="1" applyBorder="1" applyAlignment="1">
      <alignment horizontal="center" vertical="center" wrapText="1" readingOrder="1"/>
    </xf>
    <xf numFmtId="0" fontId="20" fillId="0" borderId="54" xfId="0" applyFont="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center" vertical="center"/>
    </xf>
    <xf numFmtId="0" fontId="28" fillId="0" borderId="0" xfId="0" applyFont="1" applyAlignment="1">
      <alignment horizontal="center" vertical="center"/>
    </xf>
    <xf numFmtId="0" fontId="45" fillId="2" borderId="43" xfId="0" applyFont="1" applyFill="1" applyBorder="1" applyAlignment="1">
      <alignment horizontal="left" vertical="center" wrapText="1"/>
    </xf>
    <xf numFmtId="0" fontId="3" fillId="0" borderId="44" xfId="0" applyFont="1" applyBorder="1"/>
    <xf numFmtId="0" fontId="43" fillId="2" borderId="96" xfId="0" applyFont="1" applyFill="1" applyBorder="1" applyAlignment="1">
      <alignment horizontal="center" vertical="center" wrapText="1" readingOrder="1"/>
    </xf>
    <xf numFmtId="0" fontId="3" fillId="0" borderId="95" xfId="0" applyFont="1" applyBorder="1"/>
    <xf numFmtId="0" fontId="3" fillId="0" borderId="100" xfId="0" applyFont="1" applyBorder="1"/>
    <xf numFmtId="0" fontId="41" fillId="15"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43" fillId="15" borderId="81" xfId="0" applyFont="1" applyFill="1" applyBorder="1" applyAlignment="1">
      <alignment horizontal="center" vertical="center" wrapText="1" readingOrder="1"/>
    </xf>
    <xf numFmtId="0" fontId="3" fillId="0" borderId="84" xfId="0" applyFont="1" applyBorder="1"/>
    <xf numFmtId="0" fontId="43" fillId="2" borderId="87" xfId="0" applyFont="1" applyFill="1" applyBorder="1" applyAlignment="1">
      <alignment horizontal="center" vertical="center" wrapText="1" readingOrder="1"/>
    </xf>
    <xf numFmtId="0" fontId="3" fillId="0" borderId="91" xfId="0" applyFont="1" applyBorder="1"/>
    <xf numFmtId="0" fontId="3" fillId="0" borderId="97" xfId="0" applyFont="1" applyBorder="1"/>
    <xf numFmtId="0" fontId="43" fillId="2" borderId="88" xfId="0" applyFont="1" applyFill="1" applyBorder="1" applyAlignment="1">
      <alignment horizontal="center" vertical="center" wrapText="1" readingOrder="1"/>
    </xf>
    <xf numFmtId="0" fontId="3" fillId="0" borderId="92" xfId="0" applyFont="1" applyBorder="1"/>
    <xf numFmtId="0" fontId="43" fillId="2" borderId="98" xfId="0" applyFont="1" applyFill="1" applyBorder="1" applyAlignment="1">
      <alignment horizontal="center" vertical="center" wrapText="1" readingOrder="1"/>
    </xf>
    <xf numFmtId="0" fontId="3" fillId="0" borderId="99" xfId="0" applyFont="1" applyBorder="1"/>
    <xf numFmtId="0" fontId="56" fillId="0" borderId="112"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113" xfId="0" applyFont="1" applyBorder="1" applyAlignment="1">
      <alignment horizontal="center" vertical="center" wrapText="1"/>
    </xf>
    <xf numFmtId="0" fontId="60" fillId="0" borderId="109" xfId="0" applyFont="1" applyBorder="1"/>
    <xf numFmtId="0" fontId="60" fillId="0" borderId="110" xfId="0" applyFont="1" applyBorder="1"/>
    <xf numFmtId="0" fontId="60" fillId="0" borderId="111" xfId="0" applyFont="1" applyBorder="1"/>
    <xf numFmtId="0" fontId="0" fillId="0" borderId="109" xfId="0" applyBorder="1" applyAlignment="1">
      <alignment vertical="top" wrapText="1"/>
    </xf>
    <xf numFmtId="0" fontId="0" fillId="0" borderId="110" xfId="0" applyBorder="1" applyAlignment="1">
      <alignment vertical="top" wrapText="1"/>
    </xf>
    <xf numFmtId="0" fontId="0" fillId="0" borderId="111" xfId="0" applyBorder="1" applyAlignment="1">
      <alignment vertical="top" wrapText="1"/>
    </xf>
    <xf numFmtId="0" fontId="60" fillId="0" borderId="112" xfId="0" applyFont="1" applyBorder="1"/>
    <xf numFmtId="0" fontId="60" fillId="0" borderId="52" xfId="0" applyFont="1" applyBorder="1"/>
    <xf numFmtId="0" fontId="60" fillId="0" borderId="113" xfId="0" applyFont="1" applyBorder="1"/>
    <xf numFmtId="0" fontId="56" fillId="0" borderId="112" xfId="0" applyFont="1" applyBorder="1" applyAlignment="1">
      <alignment horizontal="justify" vertical="center" wrapText="1"/>
    </xf>
    <xf numFmtId="0" fontId="56" fillId="0" borderId="52" xfId="0" applyFont="1" applyBorder="1" applyAlignment="1">
      <alignment horizontal="justify" vertical="center" wrapText="1"/>
    </xf>
    <xf numFmtId="0" fontId="56" fillId="0" borderId="113" xfId="0" applyFont="1" applyBorder="1" applyAlignment="1">
      <alignment horizontal="justify" vertical="center" wrapText="1"/>
    </xf>
    <xf numFmtId="0" fontId="56" fillId="0" borderId="107" xfId="0" applyFont="1" applyBorder="1" applyAlignment="1">
      <alignment horizontal="justify" vertical="center" wrapText="1"/>
    </xf>
    <xf numFmtId="0" fontId="56" fillId="0" borderId="106" xfId="0" applyFont="1" applyBorder="1" applyAlignment="1">
      <alignment horizontal="justify" vertical="center" wrapText="1"/>
    </xf>
    <xf numFmtId="0" fontId="56" fillId="0" borderId="108" xfId="0" applyFont="1" applyBorder="1" applyAlignment="1">
      <alignment horizontal="justify" vertical="center" wrapText="1"/>
    </xf>
    <xf numFmtId="0" fontId="51" fillId="0" borderId="0" xfId="0" applyFont="1" applyAlignment="1">
      <alignment horizontal="center" vertical="center"/>
    </xf>
    <xf numFmtId="0" fontId="51" fillId="0" borderId="114" xfId="0" applyFont="1" applyBorder="1" applyAlignment="1">
      <alignment horizontal="center" vertical="center" wrapText="1"/>
    </xf>
    <xf numFmtId="0" fontId="51" fillId="0" borderId="115" xfId="0" applyFont="1" applyBorder="1" applyAlignment="1">
      <alignment horizontal="center" vertical="center" wrapText="1"/>
    </xf>
    <xf numFmtId="0" fontId="51" fillId="0" borderId="116" xfId="0" applyFont="1" applyBorder="1" applyAlignment="1">
      <alignment horizontal="center" vertical="center" wrapText="1"/>
    </xf>
    <xf numFmtId="0" fontId="60" fillId="0" borderId="117" xfId="0" applyFont="1" applyBorder="1"/>
    <xf numFmtId="0" fontId="60" fillId="0" borderId="118" xfId="0" applyFont="1" applyBorder="1"/>
    <xf numFmtId="0" fontId="52" fillId="0" borderId="118" xfId="0" applyFont="1" applyBorder="1" applyAlignment="1">
      <alignment horizontal="justify" vertical="center" wrapText="1"/>
    </xf>
    <xf numFmtId="0" fontId="52" fillId="0" borderId="118" xfId="0" applyFont="1" applyBorder="1" applyAlignment="1">
      <alignment horizontal="center" vertical="center" wrapText="1"/>
    </xf>
    <xf numFmtId="0" fontId="52" fillId="0" borderId="119" xfId="0" applyFont="1" applyBorder="1" applyAlignment="1">
      <alignment horizontal="center" vertical="center" wrapText="1"/>
    </xf>
  </cellXfs>
  <cellStyles count="1">
    <cellStyle name="Normal" xfId="0" builtinId="0"/>
  </cellStyles>
  <dxfs count="58">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57"/>
      <tableStyleElement type="firstRowStripe" dxfId="56"/>
      <tableStyleElement type="secondRowStripe"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299357</xdr:colOff>
      <xdr:row>0</xdr:row>
      <xdr:rowOff>0</xdr:rowOff>
    </xdr:from>
    <xdr:to>
      <xdr:col>2</xdr:col>
      <xdr:colOff>1496786</xdr:colOff>
      <xdr:row>4</xdr:row>
      <xdr:rowOff>181198</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928" y="0"/>
          <a:ext cx="1197429" cy="94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964"/>
  <sheetViews>
    <sheetView showGridLines="0" topLeftCell="A31" zoomScale="55" zoomScaleNormal="55" workbookViewId="0">
      <selection activeCell="C11" sqref="C11:N11"/>
    </sheetView>
  </sheetViews>
  <sheetFormatPr baseColWidth="10" defaultColWidth="12.625" defaultRowHeight="15" customHeight="1" x14ac:dyDescent="0.2"/>
  <cols>
    <col min="1" max="1" width="3.5" style="121" customWidth="1"/>
    <col min="2" max="2" width="20.625" style="121" customWidth="1"/>
    <col min="3" max="5" width="26.375" style="121" customWidth="1"/>
    <col min="6" max="6" width="16.625" style="121" customWidth="1"/>
    <col min="7" max="7" width="15.625" style="121" customWidth="1"/>
    <col min="8" max="8" width="14.5" style="121" customWidth="1"/>
    <col min="9" max="9" width="6.5" style="121" customWidth="1"/>
    <col min="10" max="10" width="23.875" style="121" customWidth="1"/>
    <col min="11" max="11" width="26.75" style="121" bestFit="1" customWidth="1"/>
    <col min="12" max="12" width="15.375" style="121" customWidth="1"/>
    <col min="13" max="13" width="5.5" style="121" customWidth="1"/>
    <col min="14" max="14" width="14" style="121" customWidth="1"/>
    <col min="15" max="15" width="5.125" style="121" customWidth="1"/>
    <col min="16" max="16" width="27.125" style="121" customWidth="1"/>
    <col min="17" max="17" width="13.25" style="121" customWidth="1"/>
    <col min="18" max="18" width="6" style="121" customWidth="1"/>
    <col min="19" max="19" width="4.375" style="121" customWidth="1"/>
    <col min="20" max="20" width="4.875" style="121" customWidth="1"/>
    <col min="21" max="21" width="6.25" style="121" customWidth="1"/>
    <col min="22" max="22" width="5.875" style="121" customWidth="1"/>
    <col min="23" max="23" width="6.625" style="121" customWidth="1"/>
    <col min="24" max="24" width="6.375" style="121" customWidth="1"/>
    <col min="25" max="25" width="7.625" style="121" customWidth="1"/>
    <col min="26" max="26" width="6.625" style="121" customWidth="1"/>
    <col min="27" max="27" width="8.125" style="121" customWidth="1"/>
    <col min="28" max="28" width="6.75" style="121" customWidth="1"/>
    <col min="29" max="29" width="7.375" style="121" customWidth="1"/>
    <col min="30" max="30" width="8.375" style="121" customWidth="1"/>
    <col min="31" max="31" width="20.125" style="121" customWidth="1"/>
    <col min="32" max="32" width="16.5" style="121" customWidth="1"/>
    <col min="33" max="33" width="19.875" style="121" customWidth="1"/>
    <col min="34" max="34" width="17.875" style="121" customWidth="1"/>
    <col min="35" max="35" width="16.25" style="121" customWidth="1"/>
    <col min="36" max="36" width="18.375" style="121" customWidth="1"/>
    <col min="37" max="55" width="10" style="121" customWidth="1"/>
    <col min="56" max="16384" width="12.625" style="121"/>
  </cols>
  <sheetData>
    <row r="1" spans="1:55" ht="21.75" customHeight="1" thickBot="1" x14ac:dyDescent="0.25">
      <c r="A1" s="130"/>
      <c r="B1" s="131"/>
      <c r="C1" s="131"/>
      <c r="D1" s="132"/>
      <c r="E1" s="139" t="s">
        <v>227</v>
      </c>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40"/>
    </row>
    <row r="2" spans="1:55" ht="21.75" customHeight="1" x14ac:dyDescent="0.2">
      <c r="A2" s="133"/>
      <c r="B2" s="134"/>
      <c r="C2" s="134"/>
      <c r="D2" s="135"/>
      <c r="E2" s="141" t="s">
        <v>228</v>
      </c>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2"/>
    </row>
    <row r="3" spans="1:55" ht="21.75" customHeight="1" thickBot="1" x14ac:dyDescent="0.25">
      <c r="A3" s="133"/>
      <c r="B3" s="134"/>
      <c r="C3" s="134"/>
      <c r="D3" s="135"/>
      <c r="E3" s="143" t="s">
        <v>224</v>
      </c>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4"/>
    </row>
    <row r="4" spans="1:55" s="126" customFormat="1" ht="21.75" customHeight="1" x14ac:dyDescent="0.2">
      <c r="A4" s="133"/>
      <c r="B4" s="134"/>
      <c r="C4" s="134"/>
      <c r="D4" s="135"/>
      <c r="E4" s="145" t="s">
        <v>220</v>
      </c>
      <c r="F4" s="146"/>
      <c r="G4" s="146"/>
      <c r="H4" s="146"/>
      <c r="I4" s="146"/>
      <c r="J4" s="146"/>
      <c r="K4" s="146"/>
      <c r="L4" s="146"/>
      <c r="M4" s="147"/>
      <c r="N4" s="145" t="s">
        <v>221</v>
      </c>
      <c r="O4" s="146"/>
      <c r="P4" s="146"/>
      <c r="Q4" s="146"/>
      <c r="R4" s="146"/>
      <c r="S4" s="146"/>
      <c r="T4" s="146"/>
      <c r="U4" s="146"/>
      <c r="V4" s="146"/>
      <c r="W4" s="146"/>
      <c r="X4" s="147"/>
      <c r="Y4" s="145" t="s">
        <v>222</v>
      </c>
      <c r="Z4" s="146"/>
      <c r="AA4" s="146"/>
      <c r="AB4" s="146"/>
      <c r="AC4" s="146"/>
      <c r="AD4" s="146"/>
      <c r="AE4" s="146"/>
      <c r="AF4" s="147"/>
      <c r="AG4" s="145" t="s">
        <v>223</v>
      </c>
      <c r="AH4" s="146"/>
      <c r="AI4" s="146"/>
      <c r="AJ4" s="147"/>
    </row>
    <row r="5" spans="1:55" ht="21.75" customHeight="1" thickBot="1" x14ac:dyDescent="0.25">
      <c r="A5" s="136"/>
      <c r="B5" s="137"/>
      <c r="C5" s="137"/>
      <c r="D5" s="138"/>
      <c r="E5" s="148">
        <v>45258</v>
      </c>
      <c r="F5" s="149"/>
      <c r="G5" s="149"/>
      <c r="H5" s="149"/>
      <c r="I5" s="149"/>
      <c r="J5" s="149"/>
      <c r="K5" s="149"/>
      <c r="L5" s="149"/>
      <c r="M5" s="150"/>
      <c r="N5" s="151">
        <v>1</v>
      </c>
      <c r="O5" s="152"/>
      <c r="P5" s="152"/>
      <c r="Q5" s="152"/>
      <c r="R5" s="152"/>
      <c r="S5" s="152"/>
      <c r="T5" s="152"/>
      <c r="U5" s="152"/>
      <c r="V5" s="152"/>
      <c r="W5" s="152"/>
      <c r="X5" s="153"/>
      <c r="Y5" s="154" t="s">
        <v>225</v>
      </c>
      <c r="Z5" s="149"/>
      <c r="AA5" s="149"/>
      <c r="AB5" s="149"/>
      <c r="AC5" s="149"/>
      <c r="AD5" s="149"/>
      <c r="AE5" s="149"/>
      <c r="AF5" s="150"/>
      <c r="AG5" s="154" t="s">
        <v>226</v>
      </c>
      <c r="AH5" s="149"/>
      <c r="AI5" s="149"/>
      <c r="AJ5" s="150"/>
    </row>
    <row r="7" spans="1:55" ht="16.5" customHeight="1" x14ac:dyDescent="0.2">
      <c r="A7" s="162" t="s">
        <v>61</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10"/>
      <c r="AL7" s="110"/>
      <c r="AM7" s="110"/>
      <c r="AN7" s="110"/>
      <c r="AO7" s="110"/>
      <c r="AP7" s="110"/>
      <c r="AQ7" s="110"/>
      <c r="AR7" s="110"/>
      <c r="AS7" s="110"/>
      <c r="AT7" s="110"/>
      <c r="AU7" s="110"/>
      <c r="AV7" s="110"/>
      <c r="AW7" s="110"/>
      <c r="AX7" s="110"/>
      <c r="AY7" s="110"/>
      <c r="AZ7" s="110"/>
      <c r="BA7" s="110"/>
      <c r="BB7" s="110"/>
      <c r="BC7" s="110"/>
    </row>
    <row r="8" spans="1:55" ht="24" customHeight="1" x14ac:dyDescent="0.2">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10"/>
      <c r="AL8" s="110"/>
      <c r="AM8" s="110"/>
      <c r="AN8" s="110"/>
      <c r="AO8" s="110"/>
      <c r="AP8" s="110"/>
      <c r="AQ8" s="110"/>
      <c r="AR8" s="110"/>
      <c r="AS8" s="110"/>
      <c r="AT8" s="110"/>
      <c r="AU8" s="110"/>
      <c r="AV8" s="110"/>
      <c r="AW8" s="110"/>
      <c r="AX8" s="110"/>
      <c r="AY8" s="110"/>
      <c r="AZ8" s="110"/>
      <c r="BA8" s="110"/>
      <c r="BB8" s="110"/>
      <c r="BC8" s="110"/>
    </row>
    <row r="9" spans="1:55" ht="16.5" customHeight="1" x14ac:dyDescent="0.2">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row>
    <row r="10" spans="1:55" ht="26.25" customHeight="1" x14ac:dyDescent="0.2">
      <c r="A10" s="163" t="s">
        <v>213</v>
      </c>
      <c r="B10" s="164"/>
      <c r="C10" s="165"/>
      <c r="D10" s="164"/>
      <c r="E10" s="164"/>
      <c r="F10" s="164"/>
      <c r="G10" s="164"/>
      <c r="H10" s="164"/>
      <c r="I10" s="164"/>
      <c r="J10" s="164"/>
      <c r="K10" s="164"/>
      <c r="L10" s="164"/>
      <c r="M10" s="164"/>
      <c r="N10" s="164"/>
      <c r="O10" s="166"/>
      <c r="P10" s="167"/>
      <c r="Q10" s="168"/>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row>
    <row r="11" spans="1:55" ht="67.5" customHeight="1" x14ac:dyDescent="0.2">
      <c r="A11" s="163" t="s">
        <v>62</v>
      </c>
      <c r="B11" s="164"/>
      <c r="C11" s="169"/>
      <c r="D11" s="164"/>
      <c r="E11" s="164"/>
      <c r="F11" s="164"/>
      <c r="G11" s="164"/>
      <c r="H11" s="164"/>
      <c r="I11" s="164"/>
      <c r="J11" s="164"/>
      <c r="K11" s="164"/>
      <c r="L11" s="164"/>
      <c r="M11" s="164"/>
      <c r="N11" s="164"/>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row>
    <row r="12" spans="1:55" ht="57" customHeight="1" x14ac:dyDescent="0.2">
      <c r="A12" s="163" t="s">
        <v>63</v>
      </c>
      <c r="B12" s="164"/>
      <c r="C12" s="169"/>
      <c r="D12" s="164"/>
      <c r="E12" s="164"/>
      <c r="F12" s="164"/>
      <c r="G12" s="164"/>
      <c r="H12" s="164"/>
      <c r="I12" s="164"/>
      <c r="J12" s="164"/>
      <c r="K12" s="164"/>
      <c r="L12" s="164"/>
      <c r="M12" s="164"/>
      <c r="N12" s="164"/>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10"/>
      <c r="AL12" s="110"/>
      <c r="AM12" s="110"/>
      <c r="AN12" s="110"/>
      <c r="AO12" s="110"/>
      <c r="AP12" s="110"/>
      <c r="AQ12" s="110"/>
      <c r="AR12" s="110"/>
      <c r="AS12" s="110"/>
      <c r="AT12" s="110"/>
      <c r="AU12" s="110"/>
      <c r="AV12" s="110"/>
      <c r="AW12" s="110"/>
      <c r="AX12" s="110"/>
      <c r="AY12" s="110"/>
      <c r="AZ12" s="110"/>
      <c r="BA12" s="110"/>
      <c r="BB12" s="110"/>
      <c r="BC12" s="110"/>
    </row>
    <row r="13" spans="1:55" ht="16.5" customHeight="1" x14ac:dyDescent="0.2">
      <c r="A13" s="162" t="s">
        <v>64</v>
      </c>
      <c r="B13" s="156"/>
      <c r="C13" s="156"/>
      <c r="D13" s="156"/>
      <c r="E13" s="156"/>
      <c r="F13" s="156"/>
      <c r="G13" s="156"/>
      <c r="H13" s="162" t="s">
        <v>65</v>
      </c>
      <c r="I13" s="156"/>
      <c r="J13" s="156"/>
      <c r="K13" s="156"/>
      <c r="L13" s="156"/>
      <c r="M13" s="156"/>
      <c r="N13" s="156"/>
      <c r="O13" s="162" t="s">
        <v>66</v>
      </c>
      <c r="P13" s="156"/>
      <c r="Q13" s="156"/>
      <c r="R13" s="156"/>
      <c r="S13" s="156"/>
      <c r="T13" s="156"/>
      <c r="U13" s="156"/>
      <c r="V13" s="156"/>
      <c r="W13" s="156"/>
      <c r="X13" s="162" t="s">
        <v>67</v>
      </c>
      <c r="Y13" s="156"/>
      <c r="Z13" s="156"/>
      <c r="AA13" s="156"/>
      <c r="AB13" s="156"/>
      <c r="AC13" s="156"/>
      <c r="AD13" s="156"/>
      <c r="AE13" s="162" t="s">
        <v>68</v>
      </c>
      <c r="AF13" s="156"/>
      <c r="AG13" s="156"/>
      <c r="AH13" s="156"/>
      <c r="AI13" s="156"/>
      <c r="AJ13" s="156"/>
      <c r="AK13" s="110"/>
      <c r="AL13" s="110"/>
      <c r="AM13" s="110"/>
      <c r="AN13" s="110"/>
      <c r="AO13" s="110"/>
      <c r="AP13" s="110"/>
      <c r="AQ13" s="110"/>
      <c r="AR13" s="110"/>
      <c r="AS13" s="110"/>
      <c r="AT13" s="110"/>
      <c r="AU13" s="110"/>
      <c r="AV13" s="110"/>
      <c r="AW13" s="110"/>
      <c r="AX13" s="110"/>
      <c r="AY13" s="110"/>
      <c r="AZ13" s="110"/>
      <c r="BA13" s="110"/>
      <c r="BB13" s="110"/>
      <c r="BC13" s="110"/>
    </row>
    <row r="14" spans="1:55" ht="16.5" customHeight="1" x14ac:dyDescent="0.2">
      <c r="A14" s="171" t="s">
        <v>69</v>
      </c>
      <c r="B14" s="162" t="s">
        <v>15</v>
      </c>
      <c r="C14" s="170" t="s">
        <v>17</v>
      </c>
      <c r="D14" s="170" t="s">
        <v>19</v>
      </c>
      <c r="E14" s="162" t="s">
        <v>21</v>
      </c>
      <c r="F14" s="170" t="s">
        <v>23</v>
      </c>
      <c r="G14" s="170" t="s">
        <v>70</v>
      </c>
      <c r="H14" s="170" t="s">
        <v>71</v>
      </c>
      <c r="I14" s="162" t="s">
        <v>72</v>
      </c>
      <c r="J14" s="170" t="s">
        <v>73</v>
      </c>
      <c r="K14" s="170" t="s">
        <v>74</v>
      </c>
      <c r="L14" s="170" t="s">
        <v>75</v>
      </c>
      <c r="M14" s="162" t="s">
        <v>72</v>
      </c>
      <c r="N14" s="170" t="s">
        <v>29</v>
      </c>
      <c r="O14" s="172" t="s">
        <v>76</v>
      </c>
      <c r="P14" s="170" t="s">
        <v>31</v>
      </c>
      <c r="Q14" s="170" t="s">
        <v>33</v>
      </c>
      <c r="R14" s="170" t="s">
        <v>77</v>
      </c>
      <c r="S14" s="156"/>
      <c r="T14" s="156"/>
      <c r="U14" s="156"/>
      <c r="V14" s="156"/>
      <c r="W14" s="156"/>
      <c r="X14" s="172" t="s">
        <v>78</v>
      </c>
      <c r="Y14" s="172" t="s">
        <v>79</v>
      </c>
      <c r="Z14" s="172" t="s">
        <v>72</v>
      </c>
      <c r="AA14" s="172" t="s">
        <v>80</v>
      </c>
      <c r="AB14" s="172" t="s">
        <v>72</v>
      </c>
      <c r="AC14" s="172" t="s">
        <v>81</v>
      </c>
      <c r="AD14" s="172" t="s">
        <v>50</v>
      </c>
      <c r="AE14" s="170" t="s">
        <v>68</v>
      </c>
      <c r="AF14" s="170" t="s">
        <v>82</v>
      </c>
      <c r="AG14" s="170" t="s">
        <v>83</v>
      </c>
      <c r="AH14" s="170" t="s">
        <v>84</v>
      </c>
      <c r="AI14" s="170" t="s">
        <v>85</v>
      </c>
      <c r="AJ14" s="170" t="s">
        <v>54</v>
      </c>
      <c r="AK14" s="110"/>
      <c r="AL14" s="110"/>
      <c r="AM14" s="110"/>
      <c r="AN14" s="110"/>
      <c r="AO14" s="110"/>
      <c r="AP14" s="110"/>
      <c r="AQ14" s="110"/>
      <c r="AR14" s="110"/>
      <c r="AS14" s="110"/>
      <c r="AT14" s="110"/>
      <c r="AU14" s="110"/>
      <c r="AV14" s="110"/>
      <c r="AW14" s="110"/>
      <c r="AX14" s="110"/>
      <c r="AY14" s="110"/>
      <c r="AZ14" s="110"/>
      <c r="BA14" s="110"/>
      <c r="BB14" s="110"/>
      <c r="BC14" s="110"/>
    </row>
    <row r="15" spans="1:55" ht="94.5" customHeight="1" x14ac:dyDescent="0.2">
      <c r="A15" s="156"/>
      <c r="B15" s="156"/>
      <c r="C15" s="156"/>
      <c r="D15" s="156"/>
      <c r="E15" s="156"/>
      <c r="F15" s="156"/>
      <c r="G15" s="156"/>
      <c r="H15" s="156"/>
      <c r="I15" s="156"/>
      <c r="J15" s="156"/>
      <c r="K15" s="156"/>
      <c r="L15" s="156"/>
      <c r="M15" s="156"/>
      <c r="N15" s="156"/>
      <c r="O15" s="156"/>
      <c r="P15" s="156"/>
      <c r="Q15" s="156"/>
      <c r="R15" s="111" t="s">
        <v>86</v>
      </c>
      <c r="S15" s="111" t="s">
        <v>87</v>
      </c>
      <c r="T15" s="111" t="s">
        <v>88</v>
      </c>
      <c r="U15" s="111" t="s">
        <v>89</v>
      </c>
      <c r="V15" s="111" t="s">
        <v>90</v>
      </c>
      <c r="W15" s="111" t="s">
        <v>91</v>
      </c>
      <c r="X15" s="156"/>
      <c r="Y15" s="156"/>
      <c r="Z15" s="156"/>
      <c r="AA15" s="156"/>
      <c r="AB15" s="156"/>
      <c r="AC15" s="156"/>
      <c r="AD15" s="156"/>
      <c r="AE15" s="156"/>
      <c r="AF15" s="156"/>
      <c r="AG15" s="156"/>
      <c r="AH15" s="156"/>
      <c r="AI15" s="156"/>
      <c r="AJ15" s="156"/>
      <c r="AK15" s="112"/>
      <c r="AL15" s="112"/>
      <c r="AM15" s="112"/>
      <c r="AN15" s="112"/>
      <c r="AO15" s="112"/>
      <c r="AP15" s="112"/>
      <c r="AQ15" s="112"/>
      <c r="AR15" s="112"/>
      <c r="AS15" s="112"/>
      <c r="AT15" s="112"/>
      <c r="AU15" s="112"/>
      <c r="AV15" s="112"/>
      <c r="AW15" s="112"/>
      <c r="AX15" s="112"/>
      <c r="AY15" s="112"/>
      <c r="AZ15" s="112"/>
      <c r="BA15" s="112"/>
      <c r="BB15" s="112"/>
      <c r="BC15" s="112"/>
    </row>
    <row r="16" spans="1:55" ht="26.25" customHeight="1" x14ac:dyDescent="0.2">
      <c r="A16" s="159">
        <v>1</v>
      </c>
      <c r="B16" s="160"/>
      <c r="C16" s="160"/>
      <c r="D16" s="160"/>
      <c r="E16" s="160"/>
      <c r="F16" s="160"/>
      <c r="G16" s="159"/>
      <c r="H16" s="157" t="str">
        <f>IF(G16&lt;=0,"",IF(G16&lt;=2,"Muy Baja",IF(G16&lt;=24,"Baja",IF(G16&lt;=500,"Media",IF(G16&lt;=5000,"Alta","Muy Alta")))))</f>
        <v/>
      </c>
      <c r="I16" s="155" t="str">
        <f>IF(H16="","",IF(H16="Muy Baja",0.2,IF(H16="Baja",0.4,IF(H16="Media",0.6,IF(H16="Alta",0.8,IF(H16="Muy Alta",1,))))))</f>
        <v/>
      </c>
      <c r="J16" s="155"/>
      <c r="K16" s="155">
        <f ca="1">IF(NOT(ISERROR(MATCH(J16,'Tabla Impacto'!$B$221:$B$223,0))),'Tabla Impacto'!$F$223&amp;"Por favor no seleccionar los criterios de impacto(Afectación Económica o presupuestal y Pérdida Reputacional)",J16)</f>
        <v>0</v>
      </c>
      <c r="L16" s="157" t="str">
        <f ca="1">IF(OR(K16='Tabla Impacto'!$C$11,K16='Tabla Impacto'!$D$11),"Leve",IF(OR(K16='Tabla Impacto'!$C$12,K16='Tabla Impacto'!$D$12),"Menor",IF(OR(K16='Tabla Impacto'!$C$13,K16='Tabla Impacto'!$D$13),"Moderado",IF(OR(K16='Tabla Impacto'!$C$14,K16='Tabla Impacto'!$D$14),"Mayor",IF(OR(K16='Tabla Impacto'!$C$15,K16='Tabla Impacto'!$D$15),"Catastrófico","")))))</f>
        <v/>
      </c>
      <c r="M16" s="155" t="str">
        <f ca="1">IF(L16="","",IF(L16="Leve",0.2,IF(L16="Menor",0.4,IF(L16="Moderado",0.6,IF(L16="Mayor",0.8,IF(L16="Catastrófico",1,))))))</f>
        <v/>
      </c>
      <c r="N16" s="15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13">
        <v>1</v>
      </c>
      <c r="P16" s="114"/>
      <c r="Q16" s="113" t="str">
        <f>IF(OR(R16="Preventivo",R16="Detectivo"),"Probabilidad",IF(R16="Correctivo","Impacto",""))</f>
        <v/>
      </c>
      <c r="R16" s="115"/>
      <c r="S16" s="115"/>
      <c r="T16" s="116" t="str">
        <f t="shared" ref="T16:T33" si="0">IF(AND(R16="Preventivo",S16="Automático"),"50%",IF(AND(R16="Preventivo",S16="Manual"),"40%",IF(AND(R16="Detectivo",S16="Automático"),"40%",IF(AND(R16="Detectivo",S16="Manual"),"30%",IF(AND(R16="Correctivo",S16="Automático"),"35%",IF(AND(R16="Correctivo",S16="Manual"),"25%",""))))))</f>
        <v/>
      </c>
      <c r="U16" s="115"/>
      <c r="V16" s="115"/>
      <c r="W16" s="115"/>
      <c r="X16" s="117" t="str">
        <f>IFERROR(IF(Q16="Probabilidad",(I16-(+I16*T16)),IF(Q16="Impacto",I16,"")),"")</f>
        <v/>
      </c>
      <c r="Y16" s="118" t="str">
        <f t="shared" ref="Y16:Y33" si="1">IFERROR(IF(X16="","",IF(X16&lt;=0.2,"Muy Baja",IF(X16&lt;=0.4,"Baja",IF(X16&lt;=0.6,"Media",IF(X16&lt;=0.8,"Alta","Muy Alta"))))),"")</f>
        <v/>
      </c>
      <c r="Z16" s="116" t="str">
        <f t="shared" ref="Z16:Z33" si="2">+X16</f>
        <v/>
      </c>
      <c r="AA16" s="118" t="str">
        <f t="shared" ref="AA16:AA33" si="3">IFERROR(IF(AB16="","",IF(AB16&lt;=0.2,"Leve",IF(AB16&lt;=0.4,"Menor",IF(AB16&lt;=0.6,"Moderado",IF(AB16&lt;=0.8,"Mayor","Catastrófico"))))),"")</f>
        <v/>
      </c>
      <c r="AB16" s="116" t="str">
        <f>IFERROR(IF(Q16="Impacto",(M16-(+M16*T16)),IF(Q16="Probabilidad",M16,"")),"")</f>
        <v/>
      </c>
      <c r="AC16" s="119" t="str">
        <f t="shared" ref="AC16:AC33" si="4">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5"/>
      <c r="AE16" s="114"/>
      <c r="AF16" s="114"/>
      <c r="AG16" s="120"/>
      <c r="AH16" s="120"/>
      <c r="AI16" s="114"/>
      <c r="AJ16" s="113"/>
      <c r="AK16" s="110"/>
      <c r="AL16" s="110"/>
      <c r="AM16" s="110"/>
      <c r="AN16" s="110"/>
      <c r="AO16" s="110"/>
      <c r="AP16" s="110"/>
      <c r="AQ16" s="110"/>
      <c r="AR16" s="110"/>
      <c r="AS16" s="110"/>
      <c r="AT16" s="110"/>
      <c r="AU16" s="110"/>
      <c r="AV16" s="110"/>
      <c r="AW16" s="110"/>
      <c r="AX16" s="110"/>
      <c r="AY16" s="110"/>
      <c r="AZ16" s="110"/>
      <c r="BA16" s="110"/>
      <c r="BB16" s="110"/>
      <c r="BC16" s="110"/>
    </row>
    <row r="17" spans="1:55" ht="26.25" customHeight="1" x14ac:dyDescent="0.2">
      <c r="A17" s="156"/>
      <c r="B17" s="156"/>
      <c r="C17" s="156"/>
      <c r="D17" s="156"/>
      <c r="E17" s="156"/>
      <c r="F17" s="156"/>
      <c r="G17" s="156"/>
      <c r="H17" s="156"/>
      <c r="I17" s="156"/>
      <c r="J17" s="156"/>
      <c r="K17" s="156"/>
      <c r="L17" s="156"/>
      <c r="M17" s="156"/>
      <c r="N17" s="156"/>
      <c r="O17" s="113">
        <v>2</v>
      </c>
      <c r="P17" s="114"/>
      <c r="Q17" s="113" t="str">
        <f t="shared" ref="Q17:Q32" si="5">IF(OR(R17="Preventivo",R17="Detectivo"),"Probabilidad",IF(R17="Correctivo","Impacto",""))</f>
        <v/>
      </c>
      <c r="R17" s="115"/>
      <c r="S17" s="115"/>
      <c r="T17" s="116" t="str">
        <f t="shared" si="0"/>
        <v/>
      </c>
      <c r="U17" s="115"/>
      <c r="V17" s="115"/>
      <c r="W17" s="115"/>
      <c r="X17" s="117" t="str">
        <f>IFERROR(IF(AND(Q16="Probabilidad",Q17="Probabilidad"),(Z16-(+Z16*T17)),IF(Q17="Probabilidad",(I16-(+I16*T17)),IF(Q17="Impacto",Z16,""))),"")</f>
        <v/>
      </c>
      <c r="Y17" s="118" t="str">
        <f t="shared" si="1"/>
        <v/>
      </c>
      <c r="Z17" s="116" t="str">
        <f t="shared" si="2"/>
        <v/>
      </c>
      <c r="AA17" s="118" t="str">
        <f t="shared" si="3"/>
        <v/>
      </c>
      <c r="AB17" s="116" t="str">
        <f>IFERROR(IF(AND(Q16="Impacto",Q17="Impacto"),(AB16-(+AB16*T17)),IF(Q17="Impacto",($M$16-(+$M$16*T17)),IF(Q17="Probabilidad",AB16,""))),"")</f>
        <v/>
      </c>
      <c r="AC17" s="119" t="str">
        <f t="shared" si="4"/>
        <v/>
      </c>
      <c r="AD17" s="115"/>
      <c r="AE17" s="114"/>
      <c r="AF17" s="114"/>
      <c r="AG17" s="120"/>
      <c r="AH17" s="120"/>
      <c r="AI17" s="114"/>
      <c r="AJ17" s="113"/>
      <c r="AK17" s="110"/>
      <c r="AL17" s="110"/>
      <c r="AM17" s="110"/>
      <c r="AN17" s="110"/>
      <c r="AO17" s="110"/>
      <c r="AP17" s="110"/>
      <c r="AQ17" s="110"/>
      <c r="AR17" s="110"/>
      <c r="AS17" s="110"/>
      <c r="AT17" s="110"/>
      <c r="AU17" s="110"/>
      <c r="AV17" s="110"/>
      <c r="AW17" s="110"/>
      <c r="AX17" s="110"/>
      <c r="AY17" s="110"/>
      <c r="AZ17" s="110"/>
      <c r="BA17" s="110"/>
      <c r="BB17" s="110"/>
      <c r="BC17" s="110"/>
    </row>
    <row r="18" spans="1:55" ht="26.25" customHeight="1" x14ac:dyDescent="0.2">
      <c r="A18" s="156"/>
      <c r="B18" s="156"/>
      <c r="C18" s="156"/>
      <c r="D18" s="156"/>
      <c r="E18" s="156"/>
      <c r="F18" s="156"/>
      <c r="G18" s="156"/>
      <c r="H18" s="156"/>
      <c r="I18" s="156"/>
      <c r="J18" s="156"/>
      <c r="K18" s="156"/>
      <c r="L18" s="156"/>
      <c r="M18" s="156"/>
      <c r="N18" s="156"/>
      <c r="O18" s="113">
        <v>3</v>
      </c>
      <c r="P18" s="114"/>
      <c r="Q18" s="113" t="str">
        <f t="shared" si="5"/>
        <v/>
      </c>
      <c r="R18" s="115"/>
      <c r="S18" s="115"/>
      <c r="T18" s="116" t="str">
        <f t="shared" si="0"/>
        <v/>
      </c>
      <c r="U18" s="115"/>
      <c r="V18" s="115"/>
      <c r="W18" s="115"/>
      <c r="X18" s="117" t="str">
        <f>IFERROR(IF(AND(Q17="Probabilidad",Q18="Probabilidad"),(Z17-(+Z17*T18)),IF(AND(Q17="Impacto",Q18="Probabilidad"),(Z16-(+Z16*T18)),IF(Q18="Impacto",Z17,""))),"")</f>
        <v/>
      </c>
      <c r="Y18" s="118" t="str">
        <f t="shared" si="1"/>
        <v/>
      </c>
      <c r="Z18" s="116" t="str">
        <f t="shared" si="2"/>
        <v/>
      </c>
      <c r="AA18" s="118" t="str">
        <f t="shared" si="3"/>
        <v/>
      </c>
      <c r="AB18" s="116" t="str">
        <f>IFERROR(IF(AND(Q17="Impacto",Q18="Impacto"),(AB17-(+AB17*T18)),IF(AND(Q17="Probabilidad",Q18="Impacto"),(AB16-(+AB16*T18)),IF(Q18="Probabilidad",AB17,""))),"")</f>
        <v/>
      </c>
      <c r="AC18" s="119" t="str">
        <f t="shared" si="4"/>
        <v/>
      </c>
      <c r="AD18" s="115"/>
      <c r="AE18" s="114"/>
      <c r="AF18" s="114"/>
      <c r="AG18" s="120"/>
      <c r="AH18" s="120"/>
      <c r="AI18" s="114"/>
      <c r="AJ18" s="113"/>
      <c r="AK18" s="110"/>
      <c r="AL18" s="110"/>
      <c r="AM18" s="110"/>
      <c r="AN18" s="110"/>
      <c r="AO18" s="110"/>
      <c r="AP18" s="110"/>
      <c r="AQ18" s="110"/>
      <c r="AR18" s="110"/>
      <c r="AS18" s="110"/>
      <c r="AT18" s="110"/>
      <c r="AU18" s="110"/>
      <c r="AV18" s="110"/>
      <c r="AW18" s="110"/>
      <c r="AX18" s="110"/>
      <c r="AY18" s="110"/>
      <c r="AZ18" s="110"/>
      <c r="BA18" s="110"/>
      <c r="BB18" s="110"/>
      <c r="BC18" s="110"/>
    </row>
    <row r="19" spans="1:55" ht="26.25" customHeight="1" x14ac:dyDescent="0.2">
      <c r="A19" s="159">
        <v>2</v>
      </c>
      <c r="B19" s="160"/>
      <c r="C19" s="160"/>
      <c r="D19" s="160"/>
      <c r="E19" s="160"/>
      <c r="F19" s="160"/>
      <c r="G19" s="159"/>
      <c r="H19" s="157" t="str">
        <f>IF(G19&lt;=0,"",IF(G19&lt;=2,"Muy Baja",IF(G19&lt;=24,"Baja",IF(G19&lt;=500,"Media",IF(G19&lt;=5000,"Alta","Muy Alta")))))</f>
        <v/>
      </c>
      <c r="I19" s="155" t="str">
        <f t="shared" ref="I19" si="6">IF(H19="","",IF(H19="Muy Baja",0.2,IF(H19="Baja",0.4,IF(H19="Media",0.6,IF(H19="Alta",0.8,IF(H19="Muy Alta",1,))))))</f>
        <v/>
      </c>
      <c r="J19" s="155"/>
      <c r="K19" s="155">
        <f ca="1">IF(NOT(ISERROR(MATCH(J19,'Tabla Impacto'!$B$221:$B$223,0))),'Tabla Impacto'!$F$223&amp;"Por favor no seleccionar los criterios de impacto(Afectación Económica o presupuestal y Pérdida Reputacional)",J19)</f>
        <v>0</v>
      </c>
      <c r="L19" s="157" t="str">
        <f ca="1">IF(OR(K19='Tabla Impacto'!$C$11,K19='Tabla Impacto'!$D$11),"Leve",IF(OR(K19='Tabla Impacto'!$C$12,K19='Tabla Impacto'!$D$12),"Menor",IF(OR(K19='Tabla Impacto'!$C$13,K19='Tabla Impacto'!$D$13),"Moderado",IF(OR(K19='Tabla Impacto'!$C$14,K19='Tabla Impacto'!$D$14),"Mayor",IF(OR(K19='Tabla Impacto'!$C$15,K19='Tabla Impacto'!$D$15),"Catastrófico","")))))</f>
        <v/>
      </c>
      <c r="M19" s="155" t="str">
        <f ca="1">IF(L19="","",IF(L19="Leve",0.2,IF(L19="Menor",0.4,IF(L19="Moderado",0.6,IF(L19="Mayor",0.8,IF(L19="Catastrófico",1,))))))</f>
        <v/>
      </c>
      <c r="N19" s="158"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13">
        <v>1</v>
      </c>
      <c r="P19" s="114"/>
      <c r="Q19" s="113" t="str">
        <f t="shared" si="5"/>
        <v/>
      </c>
      <c r="R19" s="115"/>
      <c r="S19" s="115"/>
      <c r="T19" s="116" t="str">
        <f>IF(AND(R19="Preventivo",S19="Automático"),"50%",IF(AND(R19="Preventivo",S19="Manual"),"40%",IF(AND(R19="Detectivo",S19="Automático"),"40%",IF(AND(R19="Detectivo",S19="Manual"),"30%",IF(AND(R19="Correctivo",S19="Automático"),"35%",IF(AND(R19="Correctivo",S19="Manual"),"25%",""))))))</f>
        <v/>
      </c>
      <c r="U19" s="115"/>
      <c r="V19" s="115"/>
      <c r="W19" s="115"/>
      <c r="X19" s="117" t="str">
        <f>IFERROR(IF(Q19="Probabilidad",(I19-(+I19*T19)),IF(Q19="Impacto",I19,"")),"")</f>
        <v/>
      </c>
      <c r="Y19" s="118" t="str">
        <f t="shared" si="1"/>
        <v/>
      </c>
      <c r="Z19" s="116" t="str">
        <f t="shared" si="2"/>
        <v/>
      </c>
      <c r="AA19" s="118" t="str">
        <f t="shared" si="3"/>
        <v/>
      </c>
      <c r="AB19" s="116" t="str">
        <f>IFERROR(IF(Q19="Impacto",(M19-(+M19*T19)),IF(Q19="Probabilidad",M19,"")),"")</f>
        <v/>
      </c>
      <c r="AC19" s="119" t="str">
        <f t="shared" si="4"/>
        <v/>
      </c>
      <c r="AD19" s="115"/>
      <c r="AE19" s="114"/>
      <c r="AF19" s="114"/>
      <c r="AG19" s="120"/>
      <c r="AH19" s="120"/>
      <c r="AI19" s="114"/>
      <c r="AJ19" s="113"/>
      <c r="AK19" s="110"/>
      <c r="AL19" s="110"/>
      <c r="AM19" s="110"/>
      <c r="AN19" s="110"/>
      <c r="AO19" s="110"/>
      <c r="AP19" s="110"/>
      <c r="AQ19" s="110"/>
      <c r="AR19" s="110"/>
      <c r="AS19" s="110"/>
      <c r="AT19" s="110"/>
      <c r="AU19" s="110"/>
      <c r="AV19" s="110"/>
      <c r="AW19" s="110"/>
      <c r="AX19" s="110"/>
      <c r="AY19" s="110"/>
      <c r="AZ19" s="110"/>
      <c r="BA19" s="110"/>
      <c r="BB19" s="110"/>
      <c r="BC19" s="110"/>
    </row>
    <row r="20" spans="1:55" ht="26.25" customHeight="1" x14ac:dyDescent="0.2">
      <c r="A20" s="156"/>
      <c r="B20" s="156"/>
      <c r="C20" s="160"/>
      <c r="D20" s="160"/>
      <c r="E20" s="156"/>
      <c r="F20" s="156"/>
      <c r="G20" s="156"/>
      <c r="H20" s="156"/>
      <c r="I20" s="156"/>
      <c r="J20" s="156"/>
      <c r="K20" s="156"/>
      <c r="L20" s="157"/>
      <c r="M20" s="156"/>
      <c r="N20" s="156"/>
      <c r="O20" s="113">
        <v>2</v>
      </c>
      <c r="P20" s="114"/>
      <c r="Q20" s="113" t="str">
        <f t="shared" si="5"/>
        <v/>
      </c>
      <c r="R20" s="115"/>
      <c r="S20" s="115"/>
      <c r="T20" s="116" t="str">
        <f t="shared" si="0"/>
        <v/>
      </c>
      <c r="U20" s="115"/>
      <c r="V20" s="115"/>
      <c r="W20" s="115"/>
      <c r="X20" s="117" t="str">
        <f>IFERROR(IF(AND(#REF!="Probabilidad",Q20="Probabilidad"),(#REF!-(+#REF!*T20)),IF(AND(#REF!="Impacto",Q20="Probabilidad"),(#REF!-(+#REF!*T20)),IF(Q20="Impacto",#REF!,""))),"")</f>
        <v/>
      </c>
      <c r="Y20" s="118" t="str">
        <f t="shared" si="1"/>
        <v/>
      </c>
      <c r="Z20" s="116" t="str">
        <f t="shared" si="2"/>
        <v/>
      </c>
      <c r="AA20" s="118" t="str">
        <f t="shared" si="3"/>
        <v/>
      </c>
      <c r="AB20" s="116" t="str">
        <f>IFERROR(IF(AND(#REF!="Impacto",Q20="Impacto"),(#REF!-(+#REF!*T20)),IF(AND(#REF!="Probabilidad",Q20="Impacto"),(#REF!-(+#REF!*T20)),IF(Q20="Probabilidad",#REF!,""))),"")</f>
        <v/>
      </c>
      <c r="AC20" s="119" t="str">
        <f t="shared" si="4"/>
        <v/>
      </c>
      <c r="AD20" s="115"/>
      <c r="AE20" s="114"/>
      <c r="AF20" s="113"/>
      <c r="AG20" s="120"/>
      <c r="AH20" s="120"/>
      <c r="AI20" s="114"/>
      <c r="AJ20" s="113"/>
      <c r="AK20" s="110"/>
      <c r="AL20" s="110"/>
      <c r="AM20" s="110"/>
      <c r="AN20" s="110"/>
      <c r="AO20" s="110"/>
      <c r="AP20" s="110"/>
      <c r="AQ20" s="110"/>
      <c r="AR20" s="110"/>
      <c r="AS20" s="110"/>
      <c r="AT20" s="110"/>
      <c r="AU20" s="110"/>
      <c r="AV20" s="110"/>
      <c r="AW20" s="110"/>
      <c r="AX20" s="110"/>
      <c r="AY20" s="110"/>
      <c r="AZ20" s="110"/>
      <c r="BA20" s="110"/>
      <c r="BB20" s="110"/>
      <c r="BC20" s="110"/>
    </row>
    <row r="21" spans="1:55" ht="26.25" customHeight="1" x14ac:dyDescent="0.2">
      <c r="A21" s="156"/>
      <c r="B21" s="156"/>
      <c r="C21" s="160"/>
      <c r="D21" s="160"/>
      <c r="E21" s="156"/>
      <c r="F21" s="156"/>
      <c r="G21" s="156"/>
      <c r="H21" s="156"/>
      <c r="I21" s="156"/>
      <c r="J21" s="156"/>
      <c r="K21" s="156"/>
      <c r="L21" s="157"/>
      <c r="M21" s="156"/>
      <c r="N21" s="156"/>
      <c r="O21" s="113">
        <v>3</v>
      </c>
      <c r="P21" s="114"/>
      <c r="Q21" s="113" t="str">
        <f t="shared" si="5"/>
        <v/>
      </c>
      <c r="R21" s="115"/>
      <c r="S21" s="115"/>
      <c r="T21" s="116" t="str">
        <f t="shared" si="0"/>
        <v/>
      </c>
      <c r="U21" s="115"/>
      <c r="V21" s="115"/>
      <c r="W21" s="115"/>
      <c r="X21" s="117" t="str">
        <f>IFERROR(IF(AND(Q20="Probabilidad",Q21="Probabilidad"),(Z20-(+Z20*T21)),IF(AND(Q20="Impacto",Q21="Probabilidad"),(#REF!-(+#REF!*T21)),IF(Q21="Impacto",Z20,""))),"")</f>
        <v/>
      </c>
      <c r="Y21" s="118" t="str">
        <f t="shared" si="1"/>
        <v/>
      </c>
      <c r="Z21" s="116" t="str">
        <f t="shared" si="2"/>
        <v/>
      </c>
      <c r="AA21" s="118" t="str">
        <f t="shared" si="3"/>
        <v/>
      </c>
      <c r="AB21" s="116" t="str">
        <f>IFERROR(IF(AND(Q20="Impacto",Q21="Impacto"),(AB20-(+AB20*T21)),IF(AND(Q20="Probabilidad",Q21="Impacto"),(#REF!-(+#REF!*T21)),IF(Q21="Probabilidad",AB20,""))),"")</f>
        <v/>
      </c>
      <c r="AC21" s="119" t="str">
        <f t="shared" si="4"/>
        <v/>
      </c>
      <c r="AD21" s="115"/>
      <c r="AE21" s="114"/>
      <c r="AF21" s="113"/>
      <c r="AG21" s="120"/>
      <c r="AH21" s="120"/>
      <c r="AI21" s="114"/>
      <c r="AJ21" s="113"/>
      <c r="AK21" s="110"/>
      <c r="AL21" s="110"/>
      <c r="AM21" s="110"/>
      <c r="AN21" s="110"/>
      <c r="AO21" s="110"/>
      <c r="AP21" s="110"/>
      <c r="AQ21" s="110"/>
      <c r="AR21" s="110"/>
      <c r="AS21" s="110"/>
      <c r="AT21" s="110"/>
      <c r="AU21" s="110"/>
      <c r="AV21" s="110"/>
      <c r="AW21" s="110"/>
      <c r="AX21" s="110"/>
      <c r="AY21" s="110"/>
      <c r="AZ21" s="110"/>
      <c r="BA21" s="110"/>
      <c r="BB21" s="110"/>
      <c r="BC21" s="110"/>
    </row>
    <row r="22" spans="1:55" ht="26.25" customHeight="1" x14ac:dyDescent="0.2">
      <c r="A22" s="159">
        <v>3</v>
      </c>
      <c r="B22" s="160"/>
      <c r="C22" s="160"/>
      <c r="D22" s="160"/>
      <c r="E22" s="161"/>
      <c r="F22" s="160"/>
      <c r="G22" s="159"/>
      <c r="H22" s="157" t="str">
        <f>IF(G22&lt;=0,"",IF(G22&lt;=2,"Muy Baja",IF(G22&lt;=24,"Baja",IF(G22&lt;=500,"Media",IF(G22&lt;=5000,"Alta","Muy Alta")))))</f>
        <v/>
      </c>
      <c r="I22" s="155" t="str">
        <f t="shared" ref="I22" si="7">IF(H22="","",IF(H22="Muy Baja",0.2,IF(H22="Baja",0.4,IF(H22="Media",0.6,IF(H22="Alta",0.8,IF(H22="Muy Alta",1,))))))</f>
        <v/>
      </c>
      <c r="J22" s="155"/>
      <c r="K22" s="155">
        <f ca="1">IF(NOT(ISERROR(MATCH(J22,'Tabla Impacto'!$B$221:$B$223,0))),'Tabla Impacto'!$F$223&amp;"Por favor no seleccionar los criterios de impacto(Afectación Económica o presupuestal y Pérdida Reputacional)",J22)</f>
        <v>0</v>
      </c>
      <c r="L22" s="157" t="str">
        <f ca="1">IF(OR(K22='Tabla Impacto'!$C$11,K22='Tabla Impacto'!$D$11),"Leve",IF(OR(K22='Tabla Impacto'!$C$12,K22='Tabla Impacto'!$D$12),"Menor",IF(OR(K22='Tabla Impacto'!$C$13,K22='Tabla Impacto'!$D$13),"Moderado",IF(OR(K22='Tabla Impacto'!$C$14,K22='Tabla Impacto'!$D$14),"Mayor",IF(OR(K22='Tabla Impacto'!$C$15,K22='Tabla Impacto'!$D$15),"Catastrófico","")))))</f>
        <v/>
      </c>
      <c r="M22" s="155" t="str">
        <f ca="1">IF(L22="","",IF(L22="Leve",0.2,IF(L22="Menor",0.4,IF(L22="Moderado",0.6,IF(L22="Mayor",0.8,IF(L22="Catastrófico",1,))))))</f>
        <v/>
      </c>
      <c r="N22" s="15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13">
        <v>1</v>
      </c>
      <c r="P22" s="114"/>
      <c r="Q22" s="113" t="str">
        <f t="shared" si="5"/>
        <v/>
      </c>
      <c r="R22" s="115"/>
      <c r="S22" s="115"/>
      <c r="T22" s="116" t="str">
        <f t="shared" si="0"/>
        <v/>
      </c>
      <c r="U22" s="115"/>
      <c r="V22" s="115"/>
      <c r="W22" s="115"/>
      <c r="X22" s="117" t="str">
        <f>IFERROR(IF(Q22="Probabilidad",(I22-(+I22*T22)),IF(Q22="Impacto",I22,"")),"")</f>
        <v/>
      </c>
      <c r="Y22" s="118" t="str">
        <f t="shared" si="1"/>
        <v/>
      </c>
      <c r="Z22" s="116" t="str">
        <f t="shared" si="2"/>
        <v/>
      </c>
      <c r="AA22" s="118" t="str">
        <f t="shared" si="3"/>
        <v/>
      </c>
      <c r="AB22" s="116" t="str">
        <f>IFERROR(IF(Q22="Impacto",(M22-(+M22*T22)),IF(Q22="Probabilidad",M22,"")),"")</f>
        <v/>
      </c>
      <c r="AC22" s="119" t="str">
        <f t="shared" si="4"/>
        <v/>
      </c>
      <c r="AD22" s="115"/>
      <c r="AE22" s="114"/>
      <c r="AF22" s="114"/>
      <c r="AG22" s="120"/>
      <c r="AH22" s="120"/>
      <c r="AI22" s="114"/>
      <c r="AJ22" s="113"/>
      <c r="AK22" s="110"/>
      <c r="AL22" s="110"/>
      <c r="AM22" s="110"/>
      <c r="AN22" s="110"/>
      <c r="AO22" s="110"/>
      <c r="AP22" s="110"/>
      <c r="AQ22" s="110"/>
      <c r="AR22" s="110"/>
      <c r="AS22" s="110"/>
      <c r="AT22" s="110"/>
      <c r="AU22" s="110"/>
      <c r="AV22" s="110"/>
      <c r="AW22" s="110"/>
      <c r="AX22" s="110"/>
      <c r="AY22" s="110"/>
      <c r="AZ22" s="110"/>
      <c r="BA22" s="110"/>
      <c r="BB22" s="110"/>
      <c r="BC22" s="110"/>
    </row>
    <row r="23" spans="1:55" ht="26.25" customHeight="1" x14ac:dyDescent="0.2">
      <c r="A23" s="156"/>
      <c r="B23" s="156"/>
      <c r="C23" s="160"/>
      <c r="D23" s="160"/>
      <c r="E23" s="161"/>
      <c r="F23" s="156"/>
      <c r="G23" s="156"/>
      <c r="H23" s="156"/>
      <c r="I23" s="156"/>
      <c r="J23" s="156"/>
      <c r="K23" s="156"/>
      <c r="L23" s="156"/>
      <c r="M23" s="156"/>
      <c r="N23" s="156"/>
      <c r="O23" s="113">
        <v>2</v>
      </c>
      <c r="P23" s="114"/>
      <c r="Q23" s="113" t="str">
        <f t="shared" si="5"/>
        <v/>
      </c>
      <c r="R23" s="115"/>
      <c r="S23" s="115"/>
      <c r="T23" s="116" t="str">
        <f t="shared" si="0"/>
        <v/>
      </c>
      <c r="U23" s="115"/>
      <c r="V23" s="115"/>
      <c r="W23" s="115"/>
      <c r="X23" s="125" t="str">
        <f>IFERROR(IF(AND(Q22="Probabilidad",Q23="Probabilidad"),(Z22-(+Z22*T23)),IF(Q23="Probabilidad",(I22-(+I22*T23)),IF(Q23="Impacto",Z22,""))),"")</f>
        <v/>
      </c>
      <c r="Y23" s="118" t="str">
        <f t="shared" si="1"/>
        <v/>
      </c>
      <c r="Z23" s="116" t="str">
        <f t="shared" si="2"/>
        <v/>
      </c>
      <c r="AA23" s="118" t="str">
        <f t="shared" si="3"/>
        <v/>
      </c>
      <c r="AB23" s="116" t="str">
        <f>IFERROR(IF(AND(Q22="Impacto",Q23="Impacto"),(AB19-(+AB19*T23)),IF(Q23="Impacto",($M$22-(+$M$22*T23)),IF(Q23="Probabilidad",AB19,""))),"")</f>
        <v/>
      </c>
      <c r="AC23" s="119" t="str">
        <f t="shared" si="4"/>
        <v/>
      </c>
      <c r="AD23" s="115"/>
      <c r="AE23" s="114"/>
      <c r="AF23" s="114"/>
      <c r="AG23" s="120"/>
      <c r="AH23" s="120"/>
      <c r="AI23" s="114"/>
      <c r="AJ23" s="113"/>
      <c r="AK23" s="110"/>
      <c r="AL23" s="110"/>
      <c r="AM23" s="110"/>
      <c r="AN23" s="110"/>
      <c r="AO23" s="110"/>
      <c r="AP23" s="110"/>
      <c r="AQ23" s="110"/>
      <c r="AR23" s="110"/>
      <c r="AS23" s="110"/>
      <c r="AT23" s="110"/>
      <c r="AU23" s="110"/>
      <c r="AV23" s="110"/>
      <c r="AW23" s="110"/>
      <c r="AX23" s="110"/>
      <c r="AY23" s="110"/>
      <c r="AZ23" s="110"/>
      <c r="BA23" s="110"/>
      <c r="BB23" s="110"/>
      <c r="BC23" s="110"/>
    </row>
    <row r="24" spans="1:55" ht="26.25" customHeight="1" x14ac:dyDescent="0.2">
      <c r="A24" s="156"/>
      <c r="B24" s="156"/>
      <c r="C24" s="160"/>
      <c r="D24" s="160"/>
      <c r="E24" s="161"/>
      <c r="F24" s="156"/>
      <c r="G24" s="156"/>
      <c r="H24" s="156"/>
      <c r="I24" s="156"/>
      <c r="J24" s="156"/>
      <c r="K24" s="156"/>
      <c r="L24" s="156"/>
      <c r="M24" s="156"/>
      <c r="N24" s="156"/>
      <c r="O24" s="113">
        <v>3</v>
      </c>
      <c r="P24" s="114"/>
      <c r="Q24" s="113" t="str">
        <f t="shared" si="5"/>
        <v/>
      </c>
      <c r="R24" s="115"/>
      <c r="S24" s="115"/>
      <c r="T24" s="116" t="str">
        <f t="shared" si="0"/>
        <v/>
      </c>
      <c r="U24" s="115"/>
      <c r="V24" s="115"/>
      <c r="W24" s="115"/>
      <c r="X24" s="117" t="str">
        <f>IFERROR(IF(AND(Q23="Probabilidad",Q24="Probabilidad"),(Z23-(+Z23*T24)),IF(AND(Q23="Impacto",Q24="Probabilidad"),(Z22-(+Z22*T24)),IF(Q24="Impacto",Z23,""))),"")</f>
        <v/>
      </c>
      <c r="Y24" s="118" t="str">
        <f t="shared" si="1"/>
        <v/>
      </c>
      <c r="Z24" s="116" t="str">
        <f t="shared" si="2"/>
        <v/>
      </c>
      <c r="AA24" s="118" t="str">
        <f t="shared" si="3"/>
        <v/>
      </c>
      <c r="AB24" s="116" t="str">
        <f>IFERROR(IF(AND(Q23="Impacto",Q24="Impacto"),(AB23-(+AB23*T24)),IF(AND(Q23="Probabilidad",Q24="Impacto"),(AB22-(+AB22*T24)),IF(Q24="Probabilidad",AB23,""))),"")</f>
        <v/>
      </c>
      <c r="AC24" s="119" t="str">
        <f t="shared" si="4"/>
        <v/>
      </c>
      <c r="AD24" s="115"/>
      <c r="AE24" s="114"/>
      <c r="AF24" s="114"/>
      <c r="AG24" s="120"/>
      <c r="AH24" s="120"/>
      <c r="AI24" s="114"/>
      <c r="AJ24" s="113"/>
      <c r="AK24" s="110"/>
      <c r="AL24" s="110"/>
      <c r="AM24" s="110"/>
      <c r="AN24" s="110"/>
      <c r="AO24" s="110"/>
      <c r="AP24" s="110"/>
      <c r="AQ24" s="110"/>
      <c r="AR24" s="110"/>
      <c r="AS24" s="110"/>
      <c r="AT24" s="110"/>
      <c r="AU24" s="110"/>
      <c r="AV24" s="110"/>
      <c r="AW24" s="110"/>
      <c r="AX24" s="110"/>
      <c r="AY24" s="110"/>
      <c r="AZ24" s="110"/>
      <c r="BA24" s="110"/>
      <c r="BB24" s="110"/>
      <c r="BC24" s="110"/>
    </row>
    <row r="25" spans="1:55" ht="26.25" customHeight="1" x14ac:dyDescent="0.2">
      <c r="A25" s="159">
        <v>4</v>
      </c>
      <c r="B25" s="160"/>
      <c r="C25" s="160"/>
      <c r="D25" s="160"/>
      <c r="E25" s="161"/>
      <c r="F25" s="160"/>
      <c r="G25" s="160"/>
      <c r="H25" s="157" t="str">
        <f>IF(G25&lt;=0,"",IF(G25&lt;=2,"Muy Baja",IF(G25&lt;=24,"Baja",IF(G25&lt;=500,"Media",IF(G25&lt;=5000,"Alta","Muy Alta")))))</f>
        <v/>
      </c>
      <c r="I25" s="155" t="str">
        <f t="shared" ref="I25" si="8">IF(H25="","",IF(H25="Muy Baja",0.2,IF(H25="Baja",0.4,IF(H25="Media",0.6,IF(H25="Alta",0.8,IF(H25="Muy Alta",1,))))))</f>
        <v/>
      </c>
      <c r="J25" s="155"/>
      <c r="K25" s="155">
        <f ca="1">IF(NOT(ISERROR(MATCH(J25,'Tabla Impacto'!$B$221:$B$223,0))),'Tabla Impacto'!$F$223&amp;"Por favor no seleccionar los criterios de impacto(Afectación Económica o presupuestal y Pérdida Reputacional)",J25)</f>
        <v>0</v>
      </c>
      <c r="L25" s="157" t="str">
        <f ca="1">IF(OR(K25='Tabla Impacto'!$C$11,K25='Tabla Impacto'!$D$11),"Leve",IF(OR(K25='Tabla Impacto'!$C$12,K25='Tabla Impacto'!$D$12),"Menor",IF(OR(K25='Tabla Impacto'!$C$13,K25='Tabla Impacto'!$D$13),"Moderado",IF(OR(K25='Tabla Impacto'!$C$14,K25='Tabla Impacto'!$D$14),"Mayor",IF(OR(K25='Tabla Impacto'!$C$15,K25='Tabla Impacto'!$D$15),"Catastrófico","")))))</f>
        <v/>
      </c>
      <c r="M25" s="155" t="str">
        <f ca="1">IF(L25="","",IF(L25="Leve",0.2,IF(L25="Menor",0.4,IF(L25="Moderado",0.6,IF(L25="Mayor",0.8,IF(L25="Catastrófico",1,))))))</f>
        <v/>
      </c>
      <c r="N25" s="158"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13">
        <v>1</v>
      </c>
      <c r="P25" s="114"/>
      <c r="Q25" s="113" t="str">
        <f t="shared" si="5"/>
        <v/>
      </c>
      <c r="R25" s="115"/>
      <c r="S25" s="115"/>
      <c r="T25" s="116" t="str">
        <f t="shared" si="0"/>
        <v/>
      </c>
      <c r="U25" s="115"/>
      <c r="V25" s="115"/>
      <c r="W25" s="115"/>
      <c r="X25" s="117" t="str">
        <f>IFERROR(IF(Q25="Probabilidad",(I25-(+I25*T25)),IF(Q25="Impacto",I25,"")),"")</f>
        <v/>
      </c>
      <c r="Y25" s="118" t="str">
        <f t="shared" si="1"/>
        <v/>
      </c>
      <c r="Z25" s="116" t="str">
        <f t="shared" si="2"/>
        <v/>
      </c>
      <c r="AA25" s="118" t="str">
        <f t="shared" si="3"/>
        <v/>
      </c>
      <c r="AB25" s="116" t="str">
        <f>IFERROR(IF(Q25="Impacto",(M25-(+M25*T25)),IF(Q25="Probabilidad",M25,"")),"")</f>
        <v/>
      </c>
      <c r="AC25" s="119" t="str">
        <f t="shared" si="4"/>
        <v/>
      </c>
      <c r="AD25" s="115"/>
      <c r="AE25" s="114"/>
      <c r="AF25" s="113"/>
      <c r="AG25" s="120"/>
      <c r="AH25" s="120"/>
      <c r="AI25" s="114"/>
      <c r="AJ25" s="113"/>
      <c r="AK25" s="110"/>
      <c r="AL25" s="110"/>
      <c r="AM25" s="110"/>
      <c r="AN25" s="110"/>
      <c r="AO25" s="110"/>
      <c r="AP25" s="110"/>
      <c r="AQ25" s="110"/>
      <c r="AR25" s="110"/>
      <c r="AS25" s="110"/>
      <c r="AT25" s="110"/>
      <c r="AU25" s="110"/>
      <c r="AV25" s="110"/>
      <c r="AW25" s="110"/>
      <c r="AX25" s="110"/>
      <c r="AY25" s="110"/>
      <c r="AZ25" s="110"/>
      <c r="BA25" s="110"/>
      <c r="BB25" s="110"/>
      <c r="BC25" s="110"/>
    </row>
    <row r="26" spans="1:55" ht="26.25" customHeight="1" x14ac:dyDescent="0.2">
      <c r="A26" s="156"/>
      <c r="B26" s="156"/>
      <c r="C26" s="160"/>
      <c r="D26" s="160"/>
      <c r="E26" s="161"/>
      <c r="F26" s="156"/>
      <c r="G26" s="160"/>
      <c r="H26" s="156"/>
      <c r="I26" s="156"/>
      <c r="J26" s="156"/>
      <c r="K26" s="156"/>
      <c r="L26" s="156"/>
      <c r="M26" s="156"/>
      <c r="N26" s="156"/>
      <c r="O26" s="113">
        <v>2</v>
      </c>
      <c r="P26" s="114"/>
      <c r="Q26" s="113" t="str">
        <f t="shared" si="5"/>
        <v/>
      </c>
      <c r="R26" s="115"/>
      <c r="S26" s="115"/>
      <c r="T26" s="116" t="str">
        <f t="shared" si="0"/>
        <v/>
      </c>
      <c r="U26" s="115"/>
      <c r="V26" s="115"/>
      <c r="W26" s="115"/>
      <c r="X26" s="117" t="str">
        <f>IFERROR(IF(AND(Q25="Probabilidad",Q26="Probabilidad"),(Z25-(+Z25*T26)),IF(Q26="Probabilidad",(I25-(+I25*T26)),IF(Q26="Impacto",Z25,""))),"")</f>
        <v/>
      </c>
      <c r="Y26" s="118" t="str">
        <f t="shared" si="1"/>
        <v/>
      </c>
      <c r="Z26" s="116" t="str">
        <f t="shared" si="2"/>
        <v/>
      </c>
      <c r="AA26" s="118" t="str">
        <f t="shared" si="3"/>
        <v/>
      </c>
      <c r="AB26" s="116" t="str">
        <f>IFERROR(IF(AND(Q25="Impacto",Q26="Impacto"),(AB25-(+AB25*T26)),IF(AND(Q25="Probabilidad",Q26="Impacto"),(#REF!-(+#REF!*T26)),IF(Q26="Probabilidad",AB25,""))),"")</f>
        <v/>
      </c>
      <c r="AC26" s="119" t="str">
        <f t="shared" si="4"/>
        <v/>
      </c>
      <c r="AD26" s="115"/>
      <c r="AE26" s="114"/>
      <c r="AF26" s="113"/>
      <c r="AG26" s="120"/>
      <c r="AH26" s="120"/>
      <c r="AI26" s="114"/>
      <c r="AJ26" s="113"/>
      <c r="AK26" s="110"/>
      <c r="AL26" s="110"/>
      <c r="AM26" s="110"/>
      <c r="AN26" s="110"/>
      <c r="AO26" s="110"/>
      <c r="AP26" s="110"/>
      <c r="AQ26" s="110"/>
      <c r="AR26" s="110"/>
      <c r="AS26" s="110"/>
      <c r="AT26" s="110"/>
      <c r="AU26" s="110"/>
      <c r="AV26" s="110"/>
      <c r="AW26" s="110"/>
      <c r="AX26" s="110"/>
      <c r="AY26" s="110"/>
      <c r="AZ26" s="110"/>
      <c r="BA26" s="110"/>
      <c r="BB26" s="110"/>
      <c r="BC26" s="110"/>
    </row>
    <row r="27" spans="1:55" ht="26.25" customHeight="1" x14ac:dyDescent="0.2">
      <c r="A27" s="156"/>
      <c r="B27" s="156"/>
      <c r="C27" s="160" t="s">
        <v>216</v>
      </c>
      <c r="D27" s="160" t="s">
        <v>217</v>
      </c>
      <c r="E27" s="161" t="s">
        <v>218</v>
      </c>
      <c r="F27" s="156"/>
      <c r="G27" s="160">
        <v>365</v>
      </c>
      <c r="H27" s="156"/>
      <c r="I27" s="156"/>
      <c r="J27" s="156"/>
      <c r="K27" s="156"/>
      <c r="L27" s="156"/>
      <c r="M27" s="156"/>
      <c r="N27" s="156"/>
      <c r="O27" s="113">
        <v>3</v>
      </c>
      <c r="P27" s="114"/>
      <c r="Q27" s="113" t="str">
        <f t="shared" si="5"/>
        <v/>
      </c>
      <c r="R27" s="115"/>
      <c r="S27" s="115"/>
      <c r="T27" s="116" t="str">
        <f t="shared" si="0"/>
        <v/>
      </c>
      <c r="U27" s="115"/>
      <c r="V27" s="115"/>
      <c r="W27" s="115"/>
      <c r="X27" s="117" t="str">
        <f>IFERROR(IF(AND(#REF!="Probabilidad",Q27="Probabilidad"),(#REF!-(+#REF!*T27)),IF(AND(#REF!="Impacto",Q27="Probabilidad"),(Z26-(+Z26*T27)),IF(Q27="Impacto",#REF!,""))),"")</f>
        <v/>
      </c>
      <c r="Y27" s="118" t="str">
        <f t="shared" si="1"/>
        <v/>
      </c>
      <c r="Z27" s="116" t="str">
        <f t="shared" si="2"/>
        <v/>
      </c>
      <c r="AA27" s="118" t="str">
        <f t="shared" si="3"/>
        <v/>
      </c>
      <c r="AB27" s="116" t="str">
        <f>IFERROR(IF(AND(#REF!="Impacto",Q27="Impacto"),(#REF!-(+#REF!*T27)),IF(AND(#REF!="Probabilidad",Q27="Impacto"),(AB26-(+AB26*T27)),IF(Q27="Probabilidad",#REF!,""))),"")</f>
        <v/>
      </c>
      <c r="AC27" s="119" t="str">
        <f t="shared" si="4"/>
        <v/>
      </c>
      <c r="AD27" s="115"/>
      <c r="AE27" s="114"/>
      <c r="AF27" s="113"/>
      <c r="AG27" s="120"/>
      <c r="AH27" s="120"/>
      <c r="AI27" s="114"/>
      <c r="AJ27" s="113"/>
      <c r="AK27" s="110"/>
      <c r="AL27" s="110"/>
      <c r="AM27" s="110"/>
      <c r="AN27" s="110"/>
      <c r="AO27" s="110"/>
      <c r="AP27" s="110"/>
      <c r="AQ27" s="110"/>
      <c r="AR27" s="110"/>
      <c r="AS27" s="110"/>
      <c r="AT27" s="110"/>
      <c r="AU27" s="110"/>
      <c r="AV27" s="110"/>
      <c r="AW27" s="110"/>
      <c r="AX27" s="110"/>
      <c r="AY27" s="110"/>
      <c r="AZ27" s="110"/>
      <c r="BA27" s="110"/>
      <c r="BB27" s="110"/>
      <c r="BC27" s="110"/>
    </row>
    <row r="28" spans="1:55" ht="26.25" customHeight="1" x14ac:dyDescent="0.2">
      <c r="A28" s="159">
        <v>5</v>
      </c>
      <c r="B28" s="160"/>
      <c r="C28" s="160"/>
      <c r="D28" s="160"/>
      <c r="E28" s="160"/>
      <c r="F28" s="160"/>
      <c r="G28" s="159"/>
      <c r="H28" s="157" t="str">
        <f>IF(G28&lt;=0,"",IF(G28&lt;=2,"Muy Baja",IF(G28&lt;=24,"Baja",IF(G28&lt;=500,"Media",IF(G28&lt;=5000,"Alta","Muy Alta")))))</f>
        <v/>
      </c>
      <c r="I28" s="155" t="str">
        <f t="shared" ref="I28" si="9">IF(H28="","",IF(H28="Muy Baja",0.2,IF(H28="Baja",0.4,IF(H28="Media",0.6,IF(H28="Alta",0.8,IF(H28="Muy Alta",1,))))))</f>
        <v/>
      </c>
      <c r="J28" s="155"/>
      <c r="K28" s="155">
        <f ca="1">IF(NOT(ISERROR(MATCH(J28,'Tabla Impacto'!$B$221:$B$223,0))),'Tabla Impacto'!$F$223&amp;"Por favor no seleccionar los criterios de impacto(Afectación Económica o presupuestal y Pérdida Reputacional)",J28)</f>
        <v>0</v>
      </c>
      <c r="L28" s="157" t="str">
        <f ca="1">IF(OR(K28='Tabla Impacto'!$C$11,K28='Tabla Impacto'!$D$11),"Leve",IF(OR(K28='Tabla Impacto'!$C$12,K28='Tabla Impacto'!$D$12),"Menor",IF(OR(K28='Tabla Impacto'!$C$13,K28='Tabla Impacto'!$D$13),"Moderado",IF(OR(K28='Tabla Impacto'!$C$14,K28='Tabla Impacto'!$D$14),"Mayor",IF(OR(K28='Tabla Impacto'!$C$15,K28='Tabla Impacto'!$D$15),"Catastrófico","")))))</f>
        <v/>
      </c>
      <c r="M28" s="155" t="str">
        <f ca="1">IF(L28="","",IF(L28="Leve",0.2,IF(L28="Menor",0.4,IF(L28="Moderado",0.6,IF(L28="Mayor",0.8,IF(L28="Catastrófico",1,))))))</f>
        <v/>
      </c>
      <c r="N28" s="15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13">
        <v>1</v>
      </c>
      <c r="P28" s="114"/>
      <c r="Q28" s="113" t="str">
        <f t="shared" si="5"/>
        <v/>
      </c>
      <c r="R28" s="115"/>
      <c r="S28" s="115"/>
      <c r="T28" s="116" t="str">
        <f t="shared" si="0"/>
        <v/>
      </c>
      <c r="U28" s="115"/>
      <c r="V28" s="115"/>
      <c r="W28" s="115"/>
      <c r="X28" s="117" t="str">
        <f>IFERROR(IF(Q28="Probabilidad",(I28-(+I28*T28)),IF(Q28="Impacto",I28,"")),"")</f>
        <v/>
      </c>
      <c r="Y28" s="118" t="str">
        <f t="shared" si="1"/>
        <v/>
      </c>
      <c r="Z28" s="116" t="str">
        <f t="shared" si="2"/>
        <v/>
      </c>
      <c r="AA28" s="118" t="str">
        <f t="shared" si="3"/>
        <v/>
      </c>
      <c r="AB28" s="116" t="str">
        <f>IFERROR(IF(Q28="Impacto",(M28-(+M28*T28)),IF(Q28="Probabilidad",M28,"")),"")</f>
        <v/>
      </c>
      <c r="AC28" s="119" t="str">
        <f t="shared" si="4"/>
        <v/>
      </c>
      <c r="AD28" s="115"/>
      <c r="AE28" s="114"/>
      <c r="AF28" s="113"/>
      <c r="AG28" s="120"/>
      <c r="AH28" s="120"/>
      <c r="AI28" s="114"/>
      <c r="AJ28" s="113"/>
      <c r="AK28" s="110"/>
      <c r="AL28" s="110"/>
      <c r="AM28" s="110"/>
      <c r="AN28" s="110"/>
      <c r="AO28" s="110"/>
      <c r="AP28" s="110"/>
      <c r="AQ28" s="110"/>
      <c r="AR28" s="110"/>
      <c r="AS28" s="110"/>
      <c r="AT28" s="110"/>
      <c r="AU28" s="110"/>
      <c r="AV28" s="110"/>
      <c r="AW28" s="110"/>
      <c r="AX28" s="110"/>
      <c r="AY28" s="110"/>
      <c r="AZ28" s="110"/>
      <c r="BA28" s="110"/>
      <c r="BB28" s="110"/>
      <c r="BC28" s="110"/>
    </row>
    <row r="29" spans="1:55" ht="26.25" customHeight="1" x14ac:dyDescent="0.2">
      <c r="A29" s="156"/>
      <c r="B29" s="156"/>
      <c r="C29" s="156"/>
      <c r="D29" s="156"/>
      <c r="E29" s="156"/>
      <c r="F29" s="156"/>
      <c r="G29" s="156"/>
      <c r="H29" s="156"/>
      <c r="I29" s="156"/>
      <c r="J29" s="156"/>
      <c r="K29" s="156"/>
      <c r="L29" s="156"/>
      <c r="M29" s="156"/>
      <c r="N29" s="156"/>
      <c r="O29" s="113">
        <v>2</v>
      </c>
      <c r="P29" s="114"/>
      <c r="Q29" s="113" t="str">
        <f t="shared" si="5"/>
        <v/>
      </c>
      <c r="R29" s="115"/>
      <c r="S29" s="115"/>
      <c r="T29" s="116" t="str">
        <f t="shared" si="0"/>
        <v/>
      </c>
      <c r="U29" s="115"/>
      <c r="V29" s="115"/>
      <c r="W29" s="115"/>
      <c r="X29" s="117" t="str">
        <f>IFERROR(IF(AND(Q28="Probabilidad",Q29="Probabilidad"),(Z28-(+Z28*T29)),IF(Q29="Probabilidad",(I28-(+I28*T29)),IF(Q29="Impacto",Z28,""))),"")</f>
        <v/>
      </c>
      <c r="Y29" s="118" t="str">
        <f t="shared" si="1"/>
        <v/>
      </c>
      <c r="Z29" s="116" t="str">
        <f t="shared" si="2"/>
        <v/>
      </c>
      <c r="AA29" s="118" t="str">
        <f t="shared" si="3"/>
        <v/>
      </c>
      <c r="AB29" s="116" t="str">
        <f>IFERROR(IF(AND(Q28="Impacto",Q29="Impacto"),(AB25-(+AB25*T29)),IF(Q29="Impacto",($M$28-(+$M$28*T29)),IF(Q29="Probabilidad",AB25,""))),"")</f>
        <v/>
      </c>
      <c r="AC29" s="119" t="str">
        <f t="shared" si="4"/>
        <v/>
      </c>
      <c r="AD29" s="115"/>
      <c r="AE29" s="114"/>
      <c r="AF29" s="113"/>
      <c r="AG29" s="120"/>
      <c r="AH29" s="120"/>
      <c r="AI29" s="114"/>
      <c r="AJ29" s="113"/>
      <c r="AK29" s="110"/>
      <c r="AL29" s="110"/>
      <c r="AM29" s="110"/>
      <c r="AN29" s="110"/>
      <c r="AO29" s="110"/>
      <c r="AP29" s="110"/>
      <c r="AQ29" s="110"/>
      <c r="AR29" s="110"/>
      <c r="AS29" s="110"/>
      <c r="AT29" s="110"/>
      <c r="AU29" s="110"/>
      <c r="AV29" s="110"/>
      <c r="AW29" s="110"/>
      <c r="AX29" s="110"/>
      <c r="AY29" s="110"/>
      <c r="AZ29" s="110"/>
      <c r="BA29" s="110"/>
      <c r="BB29" s="110"/>
      <c r="BC29" s="110"/>
    </row>
    <row r="30" spans="1:55" ht="26.25" customHeight="1" x14ac:dyDescent="0.2">
      <c r="A30" s="156"/>
      <c r="B30" s="156"/>
      <c r="C30" s="156"/>
      <c r="D30" s="156"/>
      <c r="E30" s="156"/>
      <c r="F30" s="156"/>
      <c r="G30" s="156"/>
      <c r="H30" s="156"/>
      <c r="I30" s="156"/>
      <c r="J30" s="156"/>
      <c r="K30" s="156"/>
      <c r="L30" s="156"/>
      <c r="M30" s="156"/>
      <c r="N30" s="156"/>
      <c r="O30" s="113">
        <v>3</v>
      </c>
      <c r="P30" s="113"/>
      <c r="Q30" s="113" t="str">
        <f t="shared" si="5"/>
        <v/>
      </c>
      <c r="R30" s="115"/>
      <c r="S30" s="115"/>
      <c r="T30" s="116" t="str">
        <f t="shared" si="0"/>
        <v/>
      </c>
      <c r="U30" s="115"/>
      <c r="V30" s="115"/>
      <c r="W30" s="115"/>
      <c r="X30" s="117" t="str">
        <f>IFERROR(IF(AND(Q29="Probabilidad",Q30="Probabilidad"),(Z29-(+Z29*T30)),IF(AND(Q29="Impacto",Q30="Probabilidad"),(Z28-(+Z28*T30)),IF(Q30="Impacto",Z29,""))),"")</f>
        <v/>
      </c>
      <c r="Y30" s="118" t="str">
        <f t="shared" si="1"/>
        <v/>
      </c>
      <c r="Z30" s="116" t="str">
        <f t="shared" si="2"/>
        <v/>
      </c>
      <c r="AA30" s="118" t="str">
        <f t="shared" si="3"/>
        <v/>
      </c>
      <c r="AB30" s="116" t="str">
        <f>IFERROR(IF(AND(Q29="Impacto",Q30="Impacto"),(AB29-(+AB29*T30)),IF(AND(Q29="Probabilidad",Q30="Impacto"),(AB28-(+AB28*T30)),IF(Q30="Probabilidad",AB29,""))),"")</f>
        <v/>
      </c>
      <c r="AC30" s="119" t="str">
        <f t="shared" si="4"/>
        <v/>
      </c>
      <c r="AD30" s="115"/>
      <c r="AE30" s="114"/>
      <c r="AF30" s="113"/>
      <c r="AG30" s="120"/>
      <c r="AH30" s="120"/>
      <c r="AI30" s="114"/>
      <c r="AJ30" s="113"/>
      <c r="AK30" s="110"/>
      <c r="AL30" s="110"/>
      <c r="AM30" s="110"/>
      <c r="AN30" s="110"/>
      <c r="AO30" s="110"/>
      <c r="AP30" s="110"/>
      <c r="AQ30" s="110"/>
      <c r="AR30" s="110"/>
      <c r="AS30" s="110"/>
      <c r="AT30" s="110"/>
      <c r="AU30" s="110"/>
      <c r="AV30" s="110"/>
      <c r="AW30" s="110"/>
      <c r="AX30" s="110"/>
      <c r="AY30" s="110"/>
      <c r="AZ30" s="110"/>
      <c r="BA30" s="110"/>
      <c r="BB30" s="110"/>
      <c r="BC30" s="110"/>
    </row>
    <row r="31" spans="1:55" ht="26.25" customHeight="1" x14ac:dyDescent="0.2">
      <c r="A31" s="159">
        <v>6</v>
      </c>
      <c r="B31" s="160"/>
      <c r="C31" s="160"/>
      <c r="D31" s="160"/>
      <c r="E31" s="160"/>
      <c r="F31" s="160"/>
      <c r="G31" s="159"/>
      <c r="H31" s="157" t="str">
        <f>IF(G31&lt;=0,"",IF(G31&lt;=2,"Muy Baja",IF(G31&lt;=24,"Baja",IF(G31&lt;=500,"Media",IF(G31&lt;=5000,"Alta","Muy Alta")))))</f>
        <v/>
      </c>
      <c r="I31" s="155" t="str">
        <f t="shared" ref="I31" si="10">IF(H31="","",IF(H31="Muy Baja",0.2,IF(H31="Baja",0.4,IF(H31="Media",0.6,IF(H31="Alta",0.8,IF(H31="Muy Alta",1,))))))</f>
        <v/>
      </c>
      <c r="J31" s="155"/>
      <c r="K31" s="155">
        <f ca="1">IF(NOT(ISERROR(MATCH(J31,'Tabla Impacto'!$B$221:$B$223,0))),'Tabla Impacto'!$F$223&amp;"Por favor no seleccionar los criterios de impacto(Afectación Económica o presupuestal y Pérdida Reputacional)",J31)</f>
        <v>0</v>
      </c>
      <c r="L31" s="157" t="str">
        <f ca="1">IF(OR(K31='Tabla Impacto'!$C$11,K31='Tabla Impacto'!$D$11),"Leve",IF(OR(K31='Tabla Impacto'!$C$12,K31='Tabla Impacto'!$D$12),"Menor",IF(OR(K31='Tabla Impacto'!$C$13,K31='Tabla Impacto'!$D$13),"Moderado",IF(OR(K31='Tabla Impacto'!$C$14,K31='Tabla Impacto'!$D$14),"Mayor",IF(OR(K31='Tabla Impacto'!$C$15,K31='Tabla Impacto'!$D$15),"Catastrófico","")))))</f>
        <v/>
      </c>
      <c r="M31" s="155" t="str">
        <f ca="1">IF(L31="","",IF(L31="Leve",0.2,IF(L31="Menor",0.4,IF(L31="Moderado",0.6,IF(L31="Mayor",0.8,IF(L31="Catastrófico",1,))))))</f>
        <v/>
      </c>
      <c r="N31" s="158" t="str">
        <f ca="1">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13">
        <v>1</v>
      </c>
      <c r="P31" s="114"/>
      <c r="Q31" s="113" t="str">
        <f t="shared" si="5"/>
        <v/>
      </c>
      <c r="R31" s="115"/>
      <c r="S31" s="115"/>
      <c r="T31" s="116" t="str">
        <f t="shared" si="0"/>
        <v/>
      </c>
      <c r="U31" s="115"/>
      <c r="V31" s="115"/>
      <c r="W31" s="115"/>
      <c r="X31" s="117" t="str">
        <f>IFERROR(IF(Q31="Probabilidad",(I31-(+I31*T31)),IF(Q31="Impacto",I31,"")),"")</f>
        <v/>
      </c>
      <c r="Y31" s="118" t="str">
        <f t="shared" si="1"/>
        <v/>
      </c>
      <c r="Z31" s="116" t="str">
        <f t="shared" si="2"/>
        <v/>
      </c>
      <c r="AA31" s="118" t="str">
        <f t="shared" si="3"/>
        <v/>
      </c>
      <c r="AB31" s="116" t="str">
        <f>IFERROR(IF(Q31="Impacto",(M31-(+M31*T31)),IF(Q31="Probabilidad",M31,"")),"")</f>
        <v/>
      </c>
      <c r="AC31" s="119" t="str">
        <f t="shared" si="4"/>
        <v/>
      </c>
      <c r="AD31" s="115"/>
      <c r="AE31" s="114"/>
      <c r="AF31" s="113"/>
      <c r="AG31" s="120"/>
      <c r="AH31" s="120"/>
      <c r="AI31" s="114"/>
      <c r="AJ31" s="113"/>
      <c r="AK31" s="110"/>
      <c r="AL31" s="110"/>
      <c r="AM31" s="110"/>
      <c r="AN31" s="110"/>
      <c r="AO31" s="110"/>
      <c r="AP31" s="110"/>
      <c r="AQ31" s="110"/>
      <c r="AR31" s="110"/>
      <c r="AS31" s="110"/>
      <c r="AT31" s="110"/>
      <c r="AU31" s="110"/>
      <c r="AV31" s="110"/>
      <c r="AW31" s="110"/>
      <c r="AX31" s="110"/>
      <c r="AY31" s="110"/>
      <c r="AZ31" s="110"/>
      <c r="BA31" s="110"/>
      <c r="BB31" s="110"/>
      <c r="BC31" s="110"/>
    </row>
    <row r="32" spans="1:55" ht="26.25" customHeight="1" x14ac:dyDescent="0.2">
      <c r="A32" s="156"/>
      <c r="B32" s="156"/>
      <c r="C32" s="156"/>
      <c r="D32" s="156"/>
      <c r="E32" s="156"/>
      <c r="F32" s="156"/>
      <c r="G32" s="156"/>
      <c r="H32" s="156"/>
      <c r="I32" s="156"/>
      <c r="J32" s="156"/>
      <c r="K32" s="156"/>
      <c r="L32" s="156"/>
      <c r="M32" s="156"/>
      <c r="N32" s="156"/>
      <c r="O32" s="113">
        <v>2</v>
      </c>
      <c r="P32" s="114"/>
      <c r="Q32" s="113" t="str">
        <f t="shared" si="5"/>
        <v/>
      </c>
      <c r="R32" s="115"/>
      <c r="S32" s="115"/>
      <c r="T32" s="116" t="str">
        <f t="shared" si="0"/>
        <v/>
      </c>
      <c r="U32" s="115"/>
      <c r="V32" s="115"/>
      <c r="W32" s="115"/>
      <c r="X32" s="117" t="str">
        <f>IFERROR(IF(AND(Q31="Probabilidad",Q32="Probabilidad"),(Z31-(+Z31*T32)),IF(Q32="Probabilidad",(I31-(+I31*T32)),IF(Q32="Impacto",Z31,""))),"")</f>
        <v/>
      </c>
      <c r="Y32" s="118" t="str">
        <f t="shared" si="1"/>
        <v/>
      </c>
      <c r="Z32" s="116" t="str">
        <f t="shared" si="2"/>
        <v/>
      </c>
      <c r="AA32" s="118" t="str">
        <f t="shared" si="3"/>
        <v/>
      </c>
      <c r="AB32" s="116" t="str">
        <f>IFERROR(IF(AND(Q31="Impacto",Q32="Impacto"),(AB28-(+AB28*T32)),IF(Q32="Impacto",($M$31-(+$M$31*T32)),IF(Q32="Probabilidad",AB28,""))),"")</f>
        <v/>
      </c>
      <c r="AC32" s="119" t="str">
        <f t="shared" si="4"/>
        <v/>
      </c>
      <c r="AD32" s="115"/>
      <c r="AE32" s="114"/>
      <c r="AF32" s="113"/>
      <c r="AG32" s="120"/>
      <c r="AH32" s="120"/>
      <c r="AI32" s="114"/>
      <c r="AJ32" s="113"/>
      <c r="AK32" s="110"/>
      <c r="AL32" s="110"/>
      <c r="AM32" s="110"/>
      <c r="AN32" s="110"/>
      <c r="AO32" s="110"/>
      <c r="AP32" s="110"/>
      <c r="AQ32" s="110"/>
      <c r="AR32" s="110"/>
      <c r="AS32" s="110"/>
      <c r="AT32" s="110"/>
      <c r="AU32" s="110"/>
      <c r="AV32" s="110"/>
      <c r="AW32" s="110"/>
      <c r="AX32" s="110"/>
      <c r="AY32" s="110"/>
      <c r="AZ32" s="110"/>
      <c r="BA32" s="110"/>
      <c r="BB32" s="110"/>
      <c r="BC32" s="110"/>
    </row>
    <row r="33" spans="1:55" ht="26.25" customHeight="1" x14ac:dyDescent="0.2">
      <c r="A33" s="156"/>
      <c r="B33" s="156"/>
      <c r="C33" s="156"/>
      <c r="D33" s="156"/>
      <c r="E33" s="156"/>
      <c r="F33" s="156"/>
      <c r="G33" s="156"/>
      <c r="H33" s="156"/>
      <c r="I33" s="156"/>
      <c r="J33" s="156"/>
      <c r="K33" s="156"/>
      <c r="L33" s="156"/>
      <c r="M33" s="156"/>
      <c r="N33" s="156"/>
      <c r="O33" s="113">
        <v>3</v>
      </c>
      <c r="P33" s="113"/>
      <c r="Q33" s="113" t="str">
        <f>IF(OR(R33="Preventivo",R33="Detectivo"),"Probabilidad",IF(R33="Correctivo","Impacto",""))</f>
        <v/>
      </c>
      <c r="R33" s="115"/>
      <c r="S33" s="115"/>
      <c r="T33" s="116" t="str">
        <f t="shared" si="0"/>
        <v/>
      </c>
      <c r="U33" s="115"/>
      <c r="V33" s="115"/>
      <c r="W33" s="115"/>
      <c r="X33" s="117" t="str">
        <f>IFERROR(IF(AND(Q32="Probabilidad",Q33="Probabilidad"),(Z32-(+Z32*T33)),IF(AND(Q32="Impacto",Q33="Probabilidad"),(Z31-(+Z31*T33)),IF(Q33="Impacto",Z32,""))),"")</f>
        <v/>
      </c>
      <c r="Y33" s="118" t="str">
        <f t="shared" si="1"/>
        <v/>
      </c>
      <c r="Z33" s="116" t="str">
        <f t="shared" si="2"/>
        <v/>
      </c>
      <c r="AA33" s="118" t="str">
        <f t="shared" si="3"/>
        <v/>
      </c>
      <c r="AB33" s="116" t="str">
        <f>IFERROR(IF(AND(Q32="Impacto",Q33="Impacto"),(AB32-(+AB32*T33)),IF(AND(Q32="Probabilidad",Q33="Impacto"),(AB31-(+AB31*T33)),IF(Q33="Probabilidad",AB32,""))),"")</f>
        <v/>
      </c>
      <c r="AC33" s="119" t="str">
        <f t="shared" si="4"/>
        <v/>
      </c>
      <c r="AD33" s="115"/>
      <c r="AE33" s="114"/>
      <c r="AF33" s="113"/>
      <c r="AG33" s="120"/>
      <c r="AH33" s="120"/>
      <c r="AI33" s="114"/>
      <c r="AJ33" s="113"/>
      <c r="AK33" s="110"/>
      <c r="AL33" s="110"/>
      <c r="AM33" s="110"/>
      <c r="AN33" s="110"/>
      <c r="AO33" s="110"/>
      <c r="AP33" s="110"/>
      <c r="AQ33" s="110"/>
      <c r="AR33" s="110"/>
      <c r="AS33" s="110"/>
      <c r="AT33" s="110"/>
      <c r="AU33" s="110"/>
      <c r="AV33" s="110"/>
      <c r="AW33" s="110"/>
      <c r="AX33" s="110"/>
      <c r="AY33" s="110"/>
      <c r="AZ33" s="110"/>
      <c r="BA33" s="110"/>
      <c r="BB33" s="110"/>
      <c r="BC33" s="110"/>
    </row>
    <row r="34" spans="1:55" ht="49.5" customHeight="1" x14ac:dyDescent="0.2">
      <c r="A34" s="113"/>
      <c r="B34" s="160" t="s">
        <v>219</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24"/>
    </row>
    <row r="35" spans="1:55" ht="16.5" customHeight="1" x14ac:dyDescent="0.2"/>
    <row r="36" spans="1:55" ht="16.5" customHeight="1" x14ac:dyDescent="0.2">
      <c r="B36" s="122" t="s">
        <v>92</v>
      </c>
    </row>
    <row r="37" spans="1:55" ht="16.5" customHeight="1" x14ac:dyDescent="0.2"/>
    <row r="38" spans="1:55" ht="16.5" customHeight="1" x14ac:dyDescent="0.2"/>
    <row r="39" spans="1:55" ht="16.5" customHeight="1" x14ac:dyDescent="0.2"/>
    <row r="40" spans="1:55" ht="16.5" customHeight="1" x14ac:dyDescent="0.2"/>
    <row r="41" spans="1:55" ht="16.5" customHeight="1" x14ac:dyDescent="0.2"/>
    <row r="42" spans="1:55" ht="16.5" customHeight="1" x14ac:dyDescent="0.2"/>
    <row r="43" spans="1:55" ht="16.5" customHeight="1" x14ac:dyDescent="0.2"/>
    <row r="44" spans="1:55" ht="16.5" customHeight="1" x14ac:dyDescent="0.2"/>
    <row r="45" spans="1:55" ht="16.5" customHeight="1" x14ac:dyDescent="0.2"/>
    <row r="46" spans="1:55" ht="16.5" customHeight="1" x14ac:dyDescent="0.2"/>
    <row r="47" spans="1:55" ht="16.5" customHeight="1" x14ac:dyDescent="0.2"/>
    <row r="48" spans="1:55"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row r="567" ht="16.5" customHeight="1" x14ac:dyDescent="0.2"/>
    <row r="568" ht="16.5" customHeight="1" x14ac:dyDescent="0.2"/>
    <row r="569" ht="16.5" customHeight="1" x14ac:dyDescent="0.2"/>
    <row r="570" ht="16.5" customHeight="1" x14ac:dyDescent="0.2"/>
    <row r="571" ht="16.5" customHeight="1" x14ac:dyDescent="0.2"/>
    <row r="572" ht="16.5" customHeight="1" x14ac:dyDescent="0.2"/>
    <row r="573" ht="16.5" customHeight="1" x14ac:dyDescent="0.2"/>
    <row r="574" ht="16.5" customHeight="1" x14ac:dyDescent="0.2"/>
    <row r="575" ht="16.5" customHeight="1" x14ac:dyDescent="0.2"/>
    <row r="576" ht="16.5" customHeight="1" x14ac:dyDescent="0.2"/>
    <row r="577" ht="16.5" customHeight="1" x14ac:dyDescent="0.2"/>
    <row r="578" ht="16.5" customHeight="1" x14ac:dyDescent="0.2"/>
    <row r="579" ht="16.5" customHeight="1" x14ac:dyDescent="0.2"/>
    <row r="580" ht="16.5" customHeight="1" x14ac:dyDescent="0.2"/>
    <row r="581" ht="16.5" customHeight="1" x14ac:dyDescent="0.2"/>
    <row r="582" ht="16.5" customHeight="1" x14ac:dyDescent="0.2"/>
    <row r="583" ht="16.5" customHeight="1" x14ac:dyDescent="0.2"/>
    <row r="584" ht="16.5" customHeight="1" x14ac:dyDescent="0.2"/>
    <row r="585" ht="16.5" customHeight="1" x14ac:dyDescent="0.2"/>
    <row r="586" ht="16.5" customHeight="1" x14ac:dyDescent="0.2"/>
    <row r="587" ht="16.5" customHeight="1" x14ac:dyDescent="0.2"/>
    <row r="588" ht="16.5" customHeight="1" x14ac:dyDescent="0.2"/>
    <row r="589" ht="16.5" customHeight="1" x14ac:dyDescent="0.2"/>
    <row r="590" ht="16.5" customHeight="1" x14ac:dyDescent="0.2"/>
    <row r="591" ht="16.5" customHeight="1" x14ac:dyDescent="0.2"/>
    <row r="592" ht="16.5" customHeight="1" x14ac:dyDescent="0.2"/>
    <row r="593" ht="16.5" customHeight="1" x14ac:dyDescent="0.2"/>
    <row r="594" ht="16.5" customHeight="1" x14ac:dyDescent="0.2"/>
    <row r="595" ht="16.5" customHeight="1" x14ac:dyDescent="0.2"/>
    <row r="596" ht="16.5" customHeight="1" x14ac:dyDescent="0.2"/>
    <row r="597" ht="16.5" customHeight="1" x14ac:dyDescent="0.2"/>
    <row r="598" ht="16.5" customHeight="1" x14ac:dyDescent="0.2"/>
    <row r="599" ht="16.5" customHeight="1" x14ac:dyDescent="0.2"/>
    <row r="600" ht="16.5" customHeight="1" x14ac:dyDescent="0.2"/>
    <row r="601" ht="16.5" customHeight="1" x14ac:dyDescent="0.2"/>
    <row r="602" ht="16.5" customHeight="1" x14ac:dyDescent="0.2"/>
    <row r="603" ht="16.5" customHeight="1" x14ac:dyDescent="0.2"/>
    <row r="604" ht="16.5" customHeight="1" x14ac:dyDescent="0.2"/>
    <row r="605" ht="16.5" customHeight="1" x14ac:dyDescent="0.2"/>
    <row r="606" ht="16.5" customHeight="1" x14ac:dyDescent="0.2"/>
    <row r="607" ht="16.5" customHeight="1" x14ac:dyDescent="0.2"/>
    <row r="608" ht="16.5" customHeight="1" x14ac:dyDescent="0.2"/>
    <row r="609" ht="16.5" customHeight="1" x14ac:dyDescent="0.2"/>
    <row r="610" ht="16.5" customHeight="1" x14ac:dyDescent="0.2"/>
    <row r="611" ht="16.5" customHeight="1" x14ac:dyDescent="0.2"/>
    <row r="612" ht="16.5" customHeight="1" x14ac:dyDescent="0.2"/>
    <row r="613" ht="16.5" customHeight="1" x14ac:dyDescent="0.2"/>
    <row r="614" ht="16.5" customHeight="1" x14ac:dyDescent="0.2"/>
    <row r="615" ht="16.5" customHeight="1" x14ac:dyDescent="0.2"/>
    <row r="616" ht="16.5" customHeight="1" x14ac:dyDescent="0.2"/>
    <row r="617" ht="16.5" customHeight="1" x14ac:dyDescent="0.2"/>
    <row r="618" ht="16.5" customHeight="1" x14ac:dyDescent="0.2"/>
    <row r="619" ht="16.5" customHeight="1" x14ac:dyDescent="0.2"/>
    <row r="620" ht="16.5" customHeight="1" x14ac:dyDescent="0.2"/>
    <row r="621" ht="16.5" customHeight="1" x14ac:dyDescent="0.2"/>
    <row r="622" ht="16.5" customHeight="1" x14ac:dyDescent="0.2"/>
    <row r="623" ht="16.5" customHeight="1" x14ac:dyDescent="0.2"/>
    <row r="624" ht="16.5" customHeight="1" x14ac:dyDescent="0.2"/>
    <row r="625" ht="16.5" customHeight="1" x14ac:dyDescent="0.2"/>
    <row r="626" ht="16.5" customHeight="1" x14ac:dyDescent="0.2"/>
    <row r="627" ht="16.5" customHeight="1" x14ac:dyDescent="0.2"/>
    <row r="628" ht="16.5" customHeight="1" x14ac:dyDescent="0.2"/>
    <row r="629" ht="16.5" customHeight="1" x14ac:dyDescent="0.2"/>
    <row r="630" ht="16.5" customHeight="1" x14ac:dyDescent="0.2"/>
    <row r="631" ht="16.5" customHeight="1" x14ac:dyDescent="0.2"/>
    <row r="632" ht="16.5" customHeight="1" x14ac:dyDescent="0.2"/>
    <row r="633" ht="16.5" customHeight="1" x14ac:dyDescent="0.2"/>
    <row r="634" ht="16.5" customHeight="1" x14ac:dyDescent="0.2"/>
    <row r="635" ht="16.5" customHeight="1" x14ac:dyDescent="0.2"/>
    <row r="636" ht="16.5" customHeight="1" x14ac:dyDescent="0.2"/>
    <row r="637" ht="16.5" customHeight="1" x14ac:dyDescent="0.2"/>
    <row r="638" ht="16.5" customHeight="1" x14ac:dyDescent="0.2"/>
    <row r="639" ht="16.5" customHeight="1" x14ac:dyDescent="0.2"/>
    <row r="640" ht="16.5" customHeight="1" x14ac:dyDescent="0.2"/>
    <row r="641" ht="16.5" customHeight="1" x14ac:dyDescent="0.2"/>
    <row r="642" ht="16.5" customHeight="1" x14ac:dyDescent="0.2"/>
    <row r="643" ht="16.5" customHeight="1" x14ac:dyDescent="0.2"/>
    <row r="644" ht="16.5" customHeight="1" x14ac:dyDescent="0.2"/>
    <row r="645" ht="16.5" customHeight="1" x14ac:dyDescent="0.2"/>
    <row r="646" ht="16.5" customHeight="1" x14ac:dyDescent="0.2"/>
    <row r="647" ht="16.5" customHeight="1" x14ac:dyDescent="0.2"/>
    <row r="648" ht="16.5" customHeight="1" x14ac:dyDescent="0.2"/>
    <row r="649" ht="16.5" customHeight="1" x14ac:dyDescent="0.2"/>
    <row r="650" ht="16.5" customHeight="1" x14ac:dyDescent="0.2"/>
    <row r="651" ht="16.5" customHeight="1" x14ac:dyDescent="0.2"/>
    <row r="652" ht="16.5" customHeight="1" x14ac:dyDescent="0.2"/>
    <row r="653" ht="16.5" customHeight="1" x14ac:dyDescent="0.2"/>
    <row r="654" ht="16.5" customHeight="1" x14ac:dyDescent="0.2"/>
    <row r="655" ht="16.5" customHeight="1" x14ac:dyDescent="0.2"/>
    <row r="656" ht="16.5" customHeight="1" x14ac:dyDescent="0.2"/>
    <row r="657" ht="16.5" customHeight="1" x14ac:dyDescent="0.2"/>
    <row r="658" ht="16.5" customHeight="1" x14ac:dyDescent="0.2"/>
    <row r="659" ht="16.5" customHeight="1" x14ac:dyDescent="0.2"/>
    <row r="660" ht="16.5" customHeight="1" x14ac:dyDescent="0.2"/>
    <row r="661" ht="16.5" customHeight="1" x14ac:dyDescent="0.2"/>
    <row r="662" ht="16.5" customHeight="1" x14ac:dyDescent="0.2"/>
    <row r="663" ht="16.5" customHeight="1" x14ac:dyDescent="0.2"/>
    <row r="664" ht="16.5" customHeight="1" x14ac:dyDescent="0.2"/>
    <row r="665" ht="16.5" customHeight="1" x14ac:dyDescent="0.2"/>
    <row r="666" ht="16.5" customHeight="1" x14ac:dyDescent="0.2"/>
    <row r="667" ht="16.5" customHeight="1" x14ac:dyDescent="0.2"/>
    <row r="668" ht="16.5" customHeight="1" x14ac:dyDescent="0.2"/>
    <row r="669" ht="16.5" customHeight="1" x14ac:dyDescent="0.2"/>
    <row r="670" ht="16.5" customHeight="1" x14ac:dyDescent="0.2"/>
    <row r="671" ht="16.5" customHeight="1" x14ac:dyDescent="0.2"/>
    <row r="672" ht="16.5" customHeight="1" x14ac:dyDescent="0.2"/>
    <row r="673" ht="16.5" customHeight="1" x14ac:dyDescent="0.2"/>
    <row r="674" ht="16.5" customHeight="1" x14ac:dyDescent="0.2"/>
    <row r="675" ht="16.5" customHeight="1" x14ac:dyDescent="0.2"/>
    <row r="676" ht="16.5" customHeight="1" x14ac:dyDescent="0.2"/>
    <row r="677" ht="16.5" customHeight="1" x14ac:dyDescent="0.2"/>
    <row r="678" ht="16.5" customHeight="1" x14ac:dyDescent="0.2"/>
    <row r="679" ht="16.5" customHeight="1" x14ac:dyDescent="0.2"/>
    <row r="680" ht="16.5" customHeight="1" x14ac:dyDescent="0.2"/>
    <row r="681" ht="16.5" customHeight="1" x14ac:dyDescent="0.2"/>
    <row r="682" ht="16.5" customHeight="1" x14ac:dyDescent="0.2"/>
    <row r="683" ht="16.5" customHeight="1" x14ac:dyDescent="0.2"/>
    <row r="684" ht="16.5" customHeight="1" x14ac:dyDescent="0.2"/>
    <row r="685" ht="16.5" customHeight="1" x14ac:dyDescent="0.2"/>
    <row r="686" ht="16.5" customHeight="1" x14ac:dyDescent="0.2"/>
    <row r="687" ht="16.5" customHeight="1" x14ac:dyDescent="0.2"/>
    <row r="688" ht="16.5" customHeight="1" x14ac:dyDescent="0.2"/>
    <row r="689" ht="16.5" customHeight="1" x14ac:dyDescent="0.2"/>
    <row r="690" ht="16.5" customHeight="1" x14ac:dyDescent="0.2"/>
    <row r="691" ht="16.5" customHeight="1" x14ac:dyDescent="0.2"/>
    <row r="692" ht="16.5" customHeight="1" x14ac:dyDescent="0.2"/>
    <row r="693" ht="16.5" customHeight="1" x14ac:dyDescent="0.2"/>
    <row r="694" ht="16.5" customHeight="1" x14ac:dyDescent="0.2"/>
    <row r="695" ht="16.5" customHeight="1" x14ac:dyDescent="0.2"/>
    <row r="696" ht="16.5" customHeight="1" x14ac:dyDescent="0.2"/>
    <row r="697" ht="16.5" customHeight="1" x14ac:dyDescent="0.2"/>
    <row r="698" ht="16.5" customHeight="1" x14ac:dyDescent="0.2"/>
    <row r="699" ht="16.5" customHeight="1" x14ac:dyDescent="0.2"/>
    <row r="700" ht="16.5" customHeight="1" x14ac:dyDescent="0.2"/>
    <row r="701" ht="16.5" customHeight="1" x14ac:dyDescent="0.2"/>
    <row r="702" ht="16.5" customHeight="1" x14ac:dyDescent="0.2"/>
    <row r="703" ht="16.5" customHeight="1" x14ac:dyDescent="0.2"/>
    <row r="704" ht="16.5" customHeight="1" x14ac:dyDescent="0.2"/>
    <row r="705" ht="16.5" customHeight="1" x14ac:dyDescent="0.2"/>
    <row r="706" ht="16.5" customHeight="1" x14ac:dyDescent="0.2"/>
    <row r="707" ht="16.5" customHeight="1" x14ac:dyDescent="0.2"/>
    <row r="708" ht="16.5" customHeight="1" x14ac:dyDescent="0.2"/>
    <row r="709" ht="16.5" customHeight="1" x14ac:dyDescent="0.2"/>
    <row r="710" ht="16.5" customHeight="1" x14ac:dyDescent="0.2"/>
    <row r="711" ht="16.5" customHeight="1" x14ac:dyDescent="0.2"/>
    <row r="712" ht="16.5" customHeight="1" x14ac:dyDescent="0.2"/>
    <row r="713" ht="16.5" customHeight="1" x14ac:dyDescent="0.2"/>
    <row r="714" ht="16.5" customHeight="1" x14ac:dyDescent="0.2"/>
    <row r="715" ht="16.5" customHeight="1" x14ac:dyDescent="0.2"/>
    <row r="716" ht="16.5" customHeight="1" x14ac:dyDescent="0.2"/>
    <row r="717" ht="16.5" customHeight="1" x14ac:dyDescent="0.2"/>
    <row r="718" ht="16.5" customHeight="1" x14ac:dyDescent="0.2"/>
    <row r="719" ht="16.5" customHeight="1" x14ac:dyDescent="0.2"/>
    <row r="720" ht="16.5" customHeight="1" x14ac:dyDescent="0.2"/>
    <row r="721" ht="16.5" customHeight="1" x14ac:dyDescent="0.2"/>
    <row r="722" ht="16.5" customHeight="1" x14ac:dyDescent="0.2"/>
    <row r="723" ht="16.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row r="751" ht="16.5" customHeight="1" x14ac:dyDescent="0.2"/>
    <row r="752" ht="16.5" customHeight="1" x14ac:dyDescent="0.2"/>
    <row r="753" ht="16.5" customHeight="1" x14ac:dyDescent="0.2"/>
    <row r="754" ht="16.5" customHeight="1" x14ac:dyDescent="0.2"/>
    <row r="755" ht="16.5" customHeight="1" x14ac:dyDescent="0.2"/>
    <row r="756" ht="16.5" customHeight="1" x14ac:dyDescent="0.2"/>
    <row r="757" ht="16.5" customHeight="1" x14ac:dyDescent="0.2"/>
    <row r="758" ht="16.5" customHeight="1" x14ac:dyDescent="0.2"/>
    <row r="759" ht="16.5" customHeight="1" x14ac:dyDescent="0.2"/>
    <row r="760" ht="16.5" customHeight="1" x14ac:dyDescent="0.2"/>
    <row r="761" ht="16.5" customHeight="1" x14ac:dyDescent="0.2"/>
    <row r="762" ht="16.5" customHeight="1" x14ac:dyDescent="0.2"/>
    <row r="763" ht="16.5" customHeight="1" x14ac:dyDescent="0.2"/>
    <row r="764" ht="16.5" customHeight="1" x14ac:dyDescent="0.2"/>
    <row r="765" ht="16.5" customHeight="1" x14ac:dyDescent="0.2"/>
    <row r="766" ht="16.5" customHeight="1" x14ac:dyDescent="0.2"/>
    <row r="767" ht="16.5" customHeight="1" x14ac:dyDescent="0.2"/>
    <row r="768" ht="16.5" customHeight="1" x14ac:dyDescent="0.2"/>
    <row r="769" ht="16.5" customHeight="1" x14ac:dyDescent="0.2"/>
    <row r="770" ht="16.5" customHeight="1" x14ac:dyDescent="0.2"/>
    <row r="771" ht="16.5" customHeight="1" x14ac:dyDescent="0.2"/>
    <row r="772" ht="16.5" customHeight="1" x14ac:dyDescent="0.2"/>
    <row r="773" ht="16.5" customHeight="1" x14ac:dyDescent="0.2"/>
    <row r="774" ht="16.5" customHeight="1" x14ac:dyDescent="0.2"/>
    <row r="775" ht="16.5" customHeight="1" x14ac:dyDescent="0.2"/>
    <row r="776" ht="16.5" customHeight="1" x14ac:dyDescent="0.2"/>
    <row r="777" ht="16.5" customHeight="1" x14ac:dyDescent="0.2"/>
    <row r="778" ht="16.5" customHeight="1" x14ac:dyDescent="0.2"/>
    <row r="779" ht="16.5" customHeight="1" x14ac:dyDescent="0.2"/>
    <row r="780" ht="16.5" customHeight="1" x14ac:dyDescent="0.2"/>
    <row r="781" ht="16.5" customHeight="1" x14ac:dyDescent="0.2"/>
    <row r="782" ht="16.5" customHeight="1" x14ac:dyDescent="0.2"/>
    <row r="783" ht="16.5" customHeight="1" x14ac:dyDescent="0.2"/>
    <row r="784"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sheetData>
  <mergeCells count="141">
    <mergeCell ref="B34:AJ34"/>
    <mergeCell ref="L31:L33"/>
    <mergeCell ref="M31:M33"/>
    <mergeCell ref="N31:N33"/>
    <mergeCell ref="A31:A33"/>
    <mergeCell ref="B31:B33"/>
    <mergeCell ref="C31:C33"/>
    <mergeCell ref="D31:D33"/>
    <mergeCell ref="E31:E33"/>
    <mergeCell ref="F31:F33"/>
    <mergeCell ref="G31:G33"/>
    <mergeCell ref="H31:H33"/>
    <mergeCell ref="I31:I33"/>
    <mergeCell ref="J31:J33"/>
    <mergeCell ref="K31:K33"/>
    <mergeCell ref="L28:L30"/>
    <mergeCell ref="M28:M30"/>
    <mergeCell ref="N28:N30"/>
    <mergeCell ref="A28:A30"/>
    <mergeCell ref="B28:B30"/>
    <mergeCell ref="C28:C30"/>
    <mergeCell ref="D28:D30"/>
    <mergeCell ref="E28:E30"/>
    <mergeCell ref="F28:F30"/>
    <mergeCell ref="G28:G30"/>
    <mergeCell ref="J28:J30"/>
    <mergeCell ref="K28:K30"/>
    <mergeCell ref="B14:B15"/>
    <mergeCell ref="C14:C15"/>
    <mergeCell ref="A16:A18"/>
    <mergeCell ref="B16:B18"/>
    <mergeCell ref="C16:C18"/>
    <mergeCell ref="D16:D18"/>
    <mergeCell ref="E16:E18"/>
    <mergeCell ref="H28:H30"/>
    <mergeCell ref="I28:I30"/>
    <mergeCell ref="D14:D15"/>
    <mergeCell ref="E14:E15"/>
    <mergeCell ref="F14:F15"/>
    <mergeCell ref="G14:G15"/>
    <mergeCell ref="H14:H15"/>
    <mergeCell ref="I14:I15"/>
    <mergeCell ref="H22:H24"/>
    <mergeCell ref="I22:I24"/>
    <mergeCell ref="H19:H21"/>
    <mergeCell ref="I19:I21"/>
    <mergeCell ref="J14:J15"/>
    <mergeCell ref="K14:K15"/>
    <mergeCell ref="L14:L15"/>
    <mergeCell ref="AC14:AC15"/>
    <mergeCell ref="AD14:AD15"/>
    <mergeCell ref="AE14:AE15"/>
    <mergeCell ref="AF14:AF15"/>
    <mergeCell ref="AG14:AG15"/>
    <mergeCell ref="AH14:AH15"/>
    <mergeCell ref="M14:M15"/>
    <mergeCell ref="N14:N15"/>
    <mergeCell ref="O14:O15"/>
    <mergeCell ref="M16:M18"/>
    <mergeCell ref="N16:N18"/>
    <mergeCell ref="F16:F18"/>
    <mergeCell ref="G16:G18"/>
    <mergeCell ref="H16:H18"/>
    <mergeCell ref="I16:I18"/>
    <mergeCell ref="J16:J18"/>
    <mergeCell ref="K16:K18"/>
    <mergeCell ref="L16:L18"/>
    <mergeCell ref="A7:AJ8"/>
    <mergeCell ref="A10:B10"/>
    <mergeCell ref="C10:N10"/>
    <mergeCell ref="O10:Q10"/>
    <mergeCell ref="A11:B11"/>
    <mergeCell ref="C11:N11"/>
    <mergeCell ref="C12:N12"/>
    <mergeCell ref="AI14:AI15"/>
    <mergeCell ref="AJ14:AJ15"/>
    <mergeCell ref="A12:B12"/>
    <mergeCell ref="A13:G13"/>
    <mergeCell ref="H13:N13"/>
    <mergeCell ref="O13:W13"/>
    <mergeCell ref="X13:AD13"/>
    <mergeCell ref="AE13:AJ13"/>
    <mergeCell ref="A14:A15"/>
    <mergeCell ref="P14:P15"/>
    <mergeCell ref="Q14:Q15"/>
    <mergeCell ref="R14:W14"/>
    <mergeCell ref="X14:X15"/>
    <mergeCell ref="Y14:Y15"/>
    <mergeCell ref="Z14:Z15"/>
    <mergeCell ref="AA14:AA15"/>
    <mergeCell ref="AB14:AB15"/>
    <mergeCell ref="N25:N27"/>
    <mergeCell ref="A25:A27"/>
    <mergeCell ref="B25:B27"/>
    <mergeCell ref="C25:C27"/>
    <mergeCell ref="D25:D27"/>
    <mergeCell ref="E25:E27"/>
    <mergeCell ref="F25:F27"/>
    <mergeCell ref="G25:G27"/>
    <mergeCell ref="H25:H27"/>
    <mergeCell ref="I25:I27"/>
    <mergeCell ref="J25:J27"/>
    <mergeCell ref="K25:K27"/>
    <mergeCell ref="L25:L27"/>
    <mergeCell ref="M25:M27"/>
    <mergeCell ref="J22:J24"/>
    <mergeCell ref="K22:K24"/>
    <mergeCell ref="L22:L24"/>
    <mergeCell ref="M22:M24"/>
    <mergeCell ref="N22:N24"/>
    <mergeCell ref="A22:A24"/>
    <mergeCell ref="B22:B24"/>
    <mergeCell ref="C22:C24"/>
    <mergeCell ref="D22:D24"/>
    <mergeCell ref="E22:E24"/>
    <mergeCell ref="F22:F24"/>
    <mergeCell ref="G22:G24"/>
    <mergeCell ref="J19:J21"/>
    <mergeCell ref="K19:K21"/>
    <mergeCell ref="L19:L21"/>
    <mergeCell ref="M19:M21"/>
    <mergeCell ref="N19:N21"/>
    <mergeCell ref="A19:A21"/>
    <mergeCell ref="B19:B21"/>
    <mergeCell ref="C19:C21"/>
    <mergeCell ref="D19:D21"/>
    <mergeCell ref="E19:E21"/>
    <mergeCell ref="F19:F21"/>
    <mergeCell ref="G19:G21"/>
    <mergeCell ref="A1:D5"/>
    <mergeCell ref="E1:AJ1"/>
    <mergeCell ref="E2:AJ2"/>
    <mergeCell ref="E3:AJ3"/>
    <mergeCell ref="E4:M4"/>
    <mergeCell ref="E5:M5"/>
    <mergeCell ref="N4:X4"/>
    <mergeCell ref="N5:X5"/>
    <mergeCell ref="Y4:AF4"/>
    <mergeCell ref="Y5:AF5"/>
    <mergeCell ref="AG4:AJ4"/>
    <mergeCell ref="AG5:AJ5"/>
  </mergeCells>
  <conditionalFormatting sqref="H16 H19 Y16:Y33">
    <cfRule type="cellIs" dxfId="54" priority="94" operator="equal">
      <formula>"Muy Alta"</formula>
    </cfRule>
    <cfRule type="cellIs" dxfId="53" priority="95" operator="equal">
      <formula>"Alta"</formula>
    </cfRule>
    <cfRule type="cellIs" dxfId="52" priority="96" operator="equal">
      <formula>"Media"</formula>
    </cfRule>
    <cfRule type="cellIs" dxfId="51" priority="97" operator="equal">
      <formula>"Baja"</formula>
    </cfRule>
    <cfRule type="cellIs" dxfId="50" priority="98" operator="equal">
      <formula>"Muy Baja"</formula>
    </cfRule>
  </conditionalFormatting>
  <conditionalFormatting sqref="H22">
    <cfRule type="cellIs" dxfId="49" priority="145" operator="equal">
      <formula>"Muy Alta"</formula>
    </cfRule>
    <cfRule type="cellIs" dxfId="48" priority="146" operator="equal">
      <formula>"Alta"</formula>
    </cfRule>
    <cfRule type="cellIs" dxfId="47" priority="147" operator="equal">
      <formula>"Media"</formula>
    </cfRule>
    <cfRule type="cellIs" dxfId="46" priority="148" operator="equal">
      <formula>"Baja"</formula>
    </cfRule>
    <cfRule type="cellIs" dxfId="45" priority="149" operator="equal">
      <formula>"Muy Baja"</formula>
    </cfRule>
  </conditionalFormatting>
  <conditionalFormatting sqref="H25">
    <cfRule type="cellIs" dxfId="44" priority="168" operator="equal">
      <formula>"Muy Alta"</formula>
    </cfRule>
    <cfRule type="cellIs" dxfId="43" priority="169" operator="equal">
      <formula>"Alta"</formula>
    </cfRule>
    <cfRule type="cellIs" dxfId="42" priority="170" operator="equal">
      <formula>"Media"</formula>
    </cfRule>
    <cfRule type="cellIs" dxfId="41" priority="171" operator="equal">
      <formula>"Baja"</formula>
    </cfRule>
    <cfRule type="cellIs" dxfId="40" priority="172" operator="equal">
      <formula>"Muy Baja"</formula>
    </cfRule>
  </conditionalFormatting>
  <conditionalFormatting sqref="H28">
    <cfRule type="cellIs" dxfId="39" priority="191" operator="equal">
      <formula>"Muy Alta"</formula>
    </cfRule>
    <cfRule type="cellIs" dxfId="38" priority="192" operator="equal">
      <formula>"Alta"</formula>
    </cfRule>
    <cfRule type="cellIs" dxfId="37" priority="193" operator="equal">
      <formula>"Media"</formula>
    </cfRule>
    <cfRule type="cellIs" dxfId="36" priority="194" operator="equal">
      <formula>"Baja"</formula>
    </cfRule>
    <cfRule type="cellIs" dxfId="35" priority="195" operator="equal">
      <formula>"Muy Baja"</formula>
    </cfRule>
  </conditionalFormatting>
  <conditionalFormatting sqref="H31">
    <cfRule type="cellIs" dxfId="34" priority="214" operator="equal">
      <formula>"Muy Alta"</formula>
    </cfRule>
    <cfRule type="cellIs" dxfId="33" priority="215" operator="equal">
      <formula>"Alta"</formula>
    </cfRule>
    <cfRule type="cellIs" dxfId="32" priority="216" operator="equal">
      <formula>"Media"</formula>
    </cfRule>
    <cfRule type="cellIs" dxfId="31" priority="217" operator="equal">
      <formula>"Baja"</formula>
    </cfRule>
    <cfRule type="cellIs" dxfId="30" priority="218" operator="equal">
      <formula>"Muy Baja"</formula>
    </cfRule>
  </conditionalFormatting>
  <conditionalFormatting sqref="K16:K33">
    <cfRule type="containsText" dxfId="29" priority="324" operator="containsText" text="❌">
      <formula>NOT(ISERROR(SEARCH(("❌"),(K16))))</formula>
    </cfRule>
  </conditionalFormatting>
  <conditionalFormatting sqref="L16 L19 L22 L25 L28 L31 AA16:AA33">
    <cfRule type="cellIs" dxfId="28" priority="99" operator="equal">
      <formula>"Catastrófico"</formula>
    </cfRule>
    <cfRule type="cellIs" dxfId="27" priority="100" operator="equal">
      <formula>"Mayor"</formula>
    </cfRule>
    <cfRule type="cellIs" dxfId="26" priority="101" operator="equal">
      <formula>"Moderado"</formula>
    </cfRule>
    <cfRule type="cellIs" dxfId="25" priority="102" operator="equal">
      <formula>"Menor"</formula>
    </cfRule>
    <cfRule type="cellIs" dxfId="24" priority="103" operator="equal">
      <formula>"Leve"</formula>
    </cfRule>
  </conditionalFormatting>
  <conditionalFormatting sqref="N16 AC16:AC33">
    <cfRule type="cellIs" dxfId="23" priority="104" operator="equal">
      <formula>"Extremo"</formula>
    </cfRule>
    <cfRule type="cellIs" dxfId="22" priority="105" operator="equal">
      <formula>"Alto"</formula>
    </cfRule>
    <cfRule type="cellIs" dxfId="21" priority="106" operator="equal">
      <formula>"Moderado"</formula>
    </cfRule>
    <cfRule type="cellIs" dxfId="20" priority="107" operator="equal">
      <formula>"Bajo"</formula>
    </cfRule>
  </conditionalFormatting>
  <conditionalFormatting sqref="N19">
    <cfRule type="cellIs" dxfId="19" priority="127" operator="equal">
      <formula>"Extremo"</formula>
    </cfRule>
    <cfRule type="cellIs" dxfId="18" priority="128" operator="equal">
      <formula>"Alto"</formula>
    </cfRule>
    <cfRule type="cellIs" dxfId="17" priority="129" operator="equal">
      <formula>"Moderado"</formula>
    </cfRule>
    <cfRule type="cellIs" dxfId="16" priority="130" operator="equal">
      <formula>"Bajo"</formula>
    </cfRule>
  </conditionalFormatting>
  <conditionalFormatting sqref="N22">
    <cfRule type="cellIs" dxfId="15" priority="90" operator="equal">
      <formula>"Extremo"</formula>
    </cfRule>
    <cfRule type="cellIs" dxfId="14" priority="91" operator="equal">
      <formula>"Alto"</formula>
    </cfRule>
    <cfRule type="cellIs" dxfId="13" priority="92" operator="equal">
      <formula>"Moderado"</formula>
    </cfRule>
    <cfRule type="cellIs" dxfId="12" priority="93" operator="equal">
      <formula>"Bajo"</formula>
    </cfRule>
  </conditionalFormatting>
  <conditionalFormatting sqref="N25">
    <cfRule type="cellIs" dxfId="11" priority="173" operator="equal">
      <formula>"Extremo"</formula>
    </cfRule>
    <cfRule type="cellIs" dxfId="10" priority="174" operator="equal">
      <formula>"Alto"</formula>
    </cfRule>
    <cfRule type="cellIs" dxfId="9" priority="175" operator="equal">
      <formula>"Moderado"</formula>
    </cfRule>
    <cfRule type="cellIs" dxfId="8" priority="176" operator="equal">
      <formula>"Bajo"</formula>
    </cfRule>
  </conditionalFormatting>
  <conditionalFormatting sqref="N28">
    <cfRule type="cellIs" dxfId="7" priority="196" operator="equal">
      <formula>"Extremo"</formula>
    </cfRule>
    <cfRule type="cellIs" dxfId="6" priority="197" operator="equal">
      <formula>"Alto"</formula>
    </cfRule>
    <cfRule type="cellIs" dxfId="5" priority="198" operator="equal">
      <formula>"Moderado"</formula>
    </cfRule>
    <cfRule type="cellIs" dxfId="4" priority="199" operator="equal">
      <formula>"Bajo"</formula>
    </cfRule>
  </conditionalFormatting>
  <conditionalFormatting sqref="N31">
    <cfRule type="cellIs" dxfId="3" priority="219" operator="equal">
      <formula>"Extremo"</formula>
    </cfRule>
    <cfRule type="cellIs" dxfId="2" priority="220" operator="equal">
      <formula>"Alto"</formula>
    </cfRule>
    <cfRule type="cellIs" dxfId="1" priority="221" operator="equal">
      <formula>"Moderado"</formula>
    </cfRule>
    <cfRule type="cellIs" dxfId="0" priority="222" operator="equal">
      <formula>"Bajo"</formula>
    </cfRule>
  </conditionalFormatting>
  <dataValidations disablePrompts="1" count="2">
    <dataValidation allowBlank="1" showInputMessage="1" showErrorMessage="1" promptTitle="Asignación de controles" prompt="Debe existir un control por cada causa._x000a__x000a_Una vez asigne los controles existentes del R3, dirijase a la Hoja R3 PR para su valoración" sqref="P16:P18"/>
    <dataValidation allowBlank="1" showInputMessage="1" showErrorMessage="1" promptTitle="Asignación de controles" prompt="Debe existir un control por cada causa._x000a__x000a_Una vez asigne los controles existentes del R1, dirijase a la Hoja R1 SI para su valoración" sqref="P25"/>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disablePrompts="1" count="15">
        <x14:dataValidation type="custom" allowBlank="1" showInputMessage="1" showErrorMessage="1" prompt="Recuerde que las acciones se generan bajo la medida de mitigar el riesgo">
          <x14:formula1>
            <xm:f>IF(OR(AD20='Opciones Tratamiento'!$B$2,AD20='Opciones Tratamiento'!$B$3,AD20='Opciones Tratamiento'!$B$4),ISBLANK(AD20),ISTEXT(AD20))</xm:f>
          </x14:formula1>
          <xm:sqref>AH20:AH21 AH27:AH33</xm:sqref>
        </x14:dataValidation>
        <x14:dataValidation type="custom" allowBlank="1" showInputMessage="1" showErrorMessage="1" prompt="Recuerde que las acciones se generan bajo la medida de mitigar el riesgo">
          <x14:formula1>
            <xm:f>IF(OR(AD20='Opciones Tratamiento'!$B$2,AD20='Opciones Tratamiento'!$B$3,AD20='Opciones Tratamiento'!$B$4),ISBLANK(AD20),ISTEXT(AD20))</xm:f>
          </x14:formula1>
          <xm:sqref>AI20:AI21 AI27:AI33</xm:sqref>
        </x14:dataValidation>
        <x14:dataValidation type="list" allowBlank="1" showErrorMessage="1">
          <x14:formula1>
            <xm:f>'Opciones Tratamiento'!$E$2:$E$4</xm:f>
          </x14:formula1>
          <xm:sqref>B16 B19 B22 B25 B28 B31</xm:sqref>
        </x14:dataValidation>
        <x14:dataValidation type="list" allowBlank="1" showErrorMessage="1">
          <x14:formula1>
            <xm:f>'Tabla Impacto'!$F$210:$F$221</xm:f>
          </x14:formula1>
          <xm:sqref>J16 J19 J22 J25 J28 J31</xm:sqref>
        </x14:dataValidation>
        <x14:dataValidation type="custom" allowBlank="1" showInputMessage="1" showErrorMessage="1" prompt="Recuerde que las acciones se generan bajo la medida de mitigar el riesgo">
          <x14:formula1>
            <xm:f>IF(OR(AD20='Opciones Tratamiento'!$B$2,AD20='Opciones Tratamiento'!$B$3,AD20='Opciones Tratamiento'!$B$4),ISBLANK(AD20),ISTEXT(AD20))</xm:f>
          </x14:formula1>
          <xm:sqref>AE20:AE21 AE27:AE33</xm:sqref>
        </x14:dataValidation>
        <x14:dataValidation type="custom" allowBlank="1" showInputMessage="1" showErrorMessage="1" prompt="Recuerde que las acciones se generan bajo la medida de mitigar el riesgo">
          <x14:formula1>
            <xm:f>IF(OR(AD20='Opciones Tratamiento'!$B$2,AD20='Opciones Tratamiento'!$B$3,AD20='Opciones Tratamiento'!$B$4),ISBLANK(AD20),ISTEXT(AD20))</xm:f>
          </x14:formula1>
          <xm:sqref>AG20:AG21 AG27:AG33</xm:sqref>
        </x14:dataValidation>
        <x14:dataValidation type="custom" allowBlank="1" showInputMessage="1" showErrorMessage="1" prompt="Recuerde que las acciones se generan bajo la medida de mitigar el riesgo">
          <x14:formula1>
            <xm:f>IF(OR(AD20='Opciones Tratamiento'!$B$2,AD20='Opciones Tratamiento'!$B$3,AD20='Opciones Tratamiento'!$B$4),ISBLANK(AD20),ISTEXT(AD20))</xm:f>
          </x14:formula1>
          <xm:sqref>AF20:AF21 AF27:AF33</xm:sqref>
        </x14:dataValidation>
        <x14:dataValidation type="list" allowBlank="1" showErrorMessage="1">
          <x14:formula1>
            <xm:f>'Opciones Tratamiento'!$B$9:$B$10</xm:f>
          </x14:formula1>
          <xm:sqref>AJ16:AJ17 AJ22:AJ23 AJ25:AJ29 AJ31:AJ32 AJ19:AJ20</xm:sqref>
        </x14:dataValidation>
        <x14:dataValidation type="list" allowBlank="1" showErrorMessage="1">
          <x14:formula1>
            <xm:f>'Opciones Tratamiento'!$B$13:$B$19</xm:f>
          </x14:formula1>
          <xm:sqref>F16 F19 F22 F25 F28 F31</xm:sqref>
        </x14:dataValidation>
        <x14:dataValidation type="list" allowBlank="1" showErrorMessage="1">
          <x14:formula1>
            <xm:f>'Tabla Valoración controles'!$D$9:$D$10</xm:f>
          </x14:formula1>
          <xm:sqref>U16:U33</xm:sqref>
        </x14:dataValidation>
        <x14:dataValidation type="list" allowBlank="1" showErrorMessage="1">
          <x14:formula1>
            <xm:f>'Tabla Valoración controles'!$D$11:$D$12</xm:f>
          </x14:formula1>
          <xm:sqref>V16:V33</xm:sqref>
        </x14:dataValidation>
        <x14:dataValidation type="list" allowBlank="1" showErrorMessage="1">
          <x14:formula1>
            <xm:f>'Tabla Valoración controles'!$D$13:$D$14</xm:f>
          </x14:formula1>
          <xm:sqref>W16:W33</xm:sqref>
        </x14:dataValidation>
        <x14:dataValidation type="list" allowBlank="1" showErrorMessage="1">
          <x14:formula1>
            <xm:f>'Tabla Valoración controles'!$D$7:$D$8</xm:f>
          </x14:formula1>
          <xm:sqref>S16:S33</xm:sqref>
        </x14:dataValidation>
        <x14:dataValidation type="list" allowBlank="1" showErrorMessage="1">
          <x14:formula1>
            <xm:f>'Tabla Valoración controles'!$D$4:$D$6</xm:f>
          </x14:formula1>
          <xm:sqref>R16:R33</xm:sqref>
        </x14:dataValidation>
        <x14:dataValidation type="list" allowBlank="1" showErrorMessage="1">
          <x14:formula1>
            <xm:f>'Opciones Tratamiento'!$B$2:$B$5</xm:f>
          </x14:formula1>
          <xm:sqref>AD16:AD33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36" sqref="E36:F36"/>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10"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73" t="s">
        <v>0</v>
      </c>
      <c r="C2" s="174"/>
      <c r="D2" s="174"/>
      <c r="E2" s="174"/>
      <c r="F2" s="174"/>
      <c r="G2" s="174"/>
      <c r="H2" s="175"/>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176" t="s">
        <v>1</v>
      </c>
      <c r="C4" s="177"/>
      <c r="D4" s="177"/>
      <c r="E4" s="177"/>
      <c r="F4" s="177"/>
      <c r="G4" s="177"/>
      <c r="H4" s="178"/>
      <c r="I4" s="1"/>
      <c r="J4" s="1"/>
      <c r="K4" s="1"/>
      <c r="L4" s="1"/>
      <c r="M4" s="1"/>
      <c r="N4" s="1"/>
      <c r="O4" s="1"/>
      <c r="P4" s="1"/>
      <c r="Q4" s="1"/>
      <c r="R4" s="1"/>
      <c r="S4" s="1"/>
      <c r="T4" s="1"/>
      <c r="U4" s="1"/>
      <c r="V4" s="1"/>
      <c r="W4" s="1"/>
      <c r="X4" s="1"/>
      <c r="Y4" s="1"/>
      <c r="Z4" s="1"/>
    </row>
    <row r="5" spans="1:26" ht="63" customHeight="1" x14ac:dyDescent="0.25">
      <c r="A5" s="1"/>
      <c r="B5" s="179"/>
      <c r="C5" s="180"/>
      <c r="D5" s="180"/>
      <c r="E5" s="180"/>
      <c r="F5" s="180"/>
      <c r="G5" s="180"/>
      <c r="H5" s="181"/>
      <c r="I5" s="1"/>
      <c r="J5" s="1"/>
      <c r="K5" s="1"/>
      <c r="L5" s="1"/>
      <c r="M5" s="1"/>
      <c r="N5" s="1"/>
      <c r="O5" s="1"/>
      <c r="P5" s="1"/>
      <c r="Q5" s="1"/>
      <c r="R5" s="1"/>
      <c r="S5" s="1"/>
      <c r="T5" s="1"/>
      <c r="U5" s="1"/>
      <c r="V5" s="1"/>
      <c r="W5" s="1"/>
      <c r="X5" s="1"/>
      <c r="Y5" s="1"/>
      <c r="Z5" s="1"/>
    </row>
    <row r="6" spans="1:26" x14ac:dyDescent="0.25">
      <c r="A6" s="1"/>
      <c r="B6" s="182" t="s">
        <v>2</v>
      </c>
      <c r="C6" s="183"/>
      <c r="D6" s="183"/>
      <c r="E6" s="183"/>
      <c r="F6" s="183"/>
      <c r="G6" s="183"/>
      <c r="H6" s="184"/>
      <c r="I6" s="1"/>
      <c r="J6" s="1"/>
      <c r="K6" s="1"/>
      <c r="L6" s="1"/>
      <c r="M6" s="1"/>
      <c r="N6" s="1"/>
      <c r="O6" s="1"/>
      <c r="P6" s="1"/>
      <c r="Q6" s="1"/>
      <c r="R6" s="1"/>
      <c r="S6" s="1"/>
      <c r="T6" s="1"/>
      <c r="U6" s="1"/>
      <c r="V6" s="1"/>
      <c r="W6" s="1"/>
      <c r="X6" s="1"/>
      <c r="Y6" s="1"/>
      <c r="Z6" s="1"/>
    </row>
    <row r="7" spans="1:26" ht="95.25" customHeight="1" x14ac:dyDescent="0.25">
      <c r="A7" s="1"/>
      <c r="B7" s="185" t="s">
        <v>3</v>
      </c>
      <c r="C7" s="186"/>
      <c r="D7" s="186"/>
      <c r="E7" s="186"/>
      <c r="F7" s="186"/>
      <c r="G7" s="186"/>
      <c r="H7" s="187"/>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188" t="s">
        <v>4</v>
      </c>
      <c r="C9" s="177"/>
      <c r="D9" s="177"/>
      <c r="E9" s="177"/>
      <c r="F9" s="177"/>
      <c r="G9" s="177"/>
      <c r="H9" s="178"/>
      <c r="I9" s="1"/>
      <c r="J9" s="1"/>
      <c r="K9" s="1"/>
      <c r="L9" s="1"/>
      <c r="M9" s="1"/>
      <c r="N9" s="1"/>
      <c r="O9" s="1"/>
      <c r="P9" s="1"/>
      <c r="Q9" s="1"/>
      <c r="R9" s="1"/>
      <c r="S9" s="1"/>
      <c r="T9" s="1"/>
      <c r="U9" s="1"/>
      <c r="V9" s="1"/>
      <c r="W9" s="1"/>
      <c r="X9" s="1"/>
      <c r="Y9" s="1"/>
      <c r="Z9" s="1"/>
    </row>
    <row r="10" spans="1:26" ht="44.25" customHeight="1" x14ac:dyDescent="0.25">
      <c r="A10" s="1"/>
      <c r="B10" s="189"/>
      <c r="C10" s="177"/>
      <c r="D10" s="177"/>
      <c r="E10" s="177"/>
      <c r="F10" s="177"/>
      <c r="G10" s="177"/>
      <c r="H10" s="178"/>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190" t="s">
        <v>5</v>
      </c>
      <c r="D12" s="191"/>
      <c r="E12" s="192" t="s">
        <v>6</v>
      </c>
      <c r="F12" s="193"/>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194" t="s">
        <v>7</v>
      </c>
      <c r="D13" s="195"/>
      <c r="E13" s="196" t="s">
        <v>8</v>
      </c>
      <c r="F13" s="197"/>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194" t="s">
        <v>9</v>
      </c>
      <c r="D14" s="195"/>
      <c r="E14" s="196" t="s">
        <v>10</v>
      </c>
      <c r="F14" s="197"/>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194" t="s">
        <v>11</v>
      </c>
      <c r="D15" s="195"/>
      <c r="E15" s="196" t="s">
        <v>12</v>
      </c>
      <c r="F15" s="197"/>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194" t="s">
        <v>13</v>
      </c>
      <c r="D16" s="195"/>
      <c r="E16" s="196" t="s">
        <v>14</v>
      </c>
      <c r="F16" s="197"/>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198" t="s">
        <v>15</v>
      </c>
      <c r="D17" s="199"/>
      <c r="E17" s="200" t="s">
        <v>16</v>
      </c>
      <c r="F17" s="201"/>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198" t="s">
        <v>17</v>
      </c>
      <c r="D18" s="199"/>
      <c r="E18" s="200" t="s">
        <v>18</v>
      </c>
      <c r="F18" s="201"/>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198" t="s">
        <v>19</v>
      </c>
      <c r="D19" s="199"/>
      <c r="E19" s="200" t="s">
        <v>20</v>
      </c>
      <c r="F19" s="201"/>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198" t="s">
        <v>21</v>
      </c>
      <c r="D20" s="199"/>
      <c r="E20" s="200" t="s">
        <v>22</v>
      </c>
      <c r="F20" s="201"/>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198" t="s">
        <v>23</v>
      </c>
      <c r="D21" s="199"/>
      <c r="E21" s="200" t="s">
        <v>24</v>
      </c>
      <c r="F21" s="201"/>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198" t="s">
        <v>25</v>
      </c>
      <c r="D22" s="199"/>
      <c r="E22" s="200" t="s">
        <v>26</v>
      </c>
      <c r="F22" s="201"/>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198" t="s">
        <v>27</v>
      </c>
      <c r="D23" s="199"/>
      <c r="E23" s="200" t="s">
        <v>28</v>
      </c>
      <c r="F23" s="201"/>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198" t="s">
        <v>29</v>
      </c>
      <c r="D24" s="199"/>
      <c r="E24" s="200" t="s">
        <v>30</v>
      </c>
      <c r="F24" s="201"/>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198" t="s">
        <v>31</v>
      </c>
      <c r="D25" s="199"/>
      <c r="E25" s="200" t="s">
        <v>32</v>
      </c>
      <c r="F25" s="201"/>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198" t="s">
        <v>33</v>
      </c>
      <c r="D26" s="199"/>
      <c r="E26" s="200" t="s">
        <v>34</v>
      </c>
      <c r="F26" s="201"/>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198" t="s">
        <v>35</v>
      </c>
      <c r="D27" s="199"/>
      <c r="E27" s="200" t="s">
        <v>36</v>
      </c>
      <c r="F27" s="201"/>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198" t="s">
        <v>37</v>
      </c>
      <c r="D28" s="199"/>
      <c r="E28" s="200" t="s">
        <v>38</v>
      </c>
      <c r="F28" s="201"/>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198" t="s">
        <v>39</v>
      </c>
      <c r="D29" s="199"/>
      <c r="E29" s="200" t="s">
        <v>38</v>
      </c>
      <c r="F29" s="201"/>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198" t="s">
        <v>40</v>
      </c>
      <c r="D30" s="199"/>
      <c r="E30" s="200" t="s">
        <v>41</v>
      </c>
      <c r="F30" s="201"/>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198" t="s">
        <v>42</v>
      </c>
      <c r="D31" s="199"/>
      <c r="E31" s="200" t="s">
        <v>43</v>
      </c>
      <c r="F31" s="201"/>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198" t="s">
        <v>44</v>
      </c>
      <c r="D32" s="199"/>
      <c r="E32" s="200" t="s">
        <v>45</v>
      </c>
      <c r="F32" s="201"/>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198" t="s">
        <v>46</v>
      </c>
      <c r="D33" s="199"/>
      <c r="E33" s="200" t="s">
        <v>47</v>
      </c>
      <c r="F33" s="201"/>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198" t="s">
        <v>48</v>
      </c>
      <c r="D34" s="199"/>
      <c r="E34" s="200" t="s">
        <v>49</v>
      </c>
      <c r="F34" s="201"/>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198" t="s">
        <v>50</v>
      </c>
      <c r="D35" s="199"/>
      <c r="E35" s="200" t="s">
        <v>51</v>
      </c>
      <c r="F35" s="201"/>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198" t="s">
        <v>52</v>
      </c>
      <c r="D36" s="199"/>
      <c r="E36" s="200" t="s">
        <v>53</v>
      </c>
      <c r="F36" s="201"/>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198" t="s">
        <v>54</v>
      </c>
      <c r="D37" s="199"/>
      <c r="E37" s="200" t="s">
        <v>55</v>
      </c>
      <c r="F37" s="201"/>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207"/>
      <c r="D38" s="208"/>
      <c r="E38" s="202"/>
      <c r="F38" s="203"/>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204" t="s">
        <v>56</v>
      </c>
      <c r="C40" s="205"/>
      <c r="D40" s="205"/>
      <c r="E40" s="205"/>
      <c r="F40" s="205"/>
      <c r="G40" s="205"/>
      <c r="H40" s="206"/>
      <c r="I40" s="1"/>
      <c r="J40" s="1"/>
      <c r="K40" s="1"/>
      <c r="L40" s="1"/>
      <c r="M40" s="1"/>
      <c r="N40" s="1"/>
      <c r="O40" s="1"/>
      <c r="P40" s="1"/>
      <c r="Q40" s="1"/>
      <c r="R40" s="1"/>
      <c r="S40" s="1"/>
      <c r="T40" s="1"/>
      <c r="U40" s="1"/>
      <c r="V40" s="1"/>
      <c r="W40" s="1"/>
      <c r="X40" s="1"/>
      <c r="Y40" s="1"/>
      <c r="Z40" s="1"/>
    </row>
    <row r="41" spans="1:26" ht="20.25" customHeight="1" x14ac:dyDescent="0.25">
      <c r="A41" s="1"/>
      <c r="B41" s="204" t="s">
        <v>57</v>
      </c>
      <c r="C41" s="205"/>
      <c r="D41" s="205"/>
      <c r="E41" s="205"/>
      <c r="F41" s="205"/>
      <c r="G41" s="205"/>
      <c r="H41" s="206"/>
      <c r="I41" s="1"/>
      <c r="J41" s="1"/>
      <c r="K41" s="1"/>
      <c r="L41" s="1"/>
      <c r="M41" s="1"/>
      <c r="N41" s="1"/>
      <c r="O41" s="1"/>
      <c r="P41" s="1"/>
      <c r="Q41" s="1"/>
      <c r="R41" s="1"/>
      <c r="S41" s="1"/>
      <c r="T41" s="1"/>
      <c r="U41" s="1"/>
      <c r="V41" s="1"/>
      <c r="W41" s="1"/>
      <c r="X41" s="1"/>
      <c r="Y41" s="1"/>
      <c r="Z41" s="1"/>
    </row>
    <row r="42" spans="1:26" ht="20.25" customHeight="1" x14ac:dyDescent="0.25">
      <c r="A42" s="1"/>
      <c r="B42" s="204" t="s">
        <v>58</v>
      </c>
      <c r="C42" s="205"/>
      <c r="D42" s="205"/>
      <c r="E42" s="205"/>
      <c r="F42" s="205"/>
      <c r="G42" s="205"/>
      <c r="H42" s="206"/>
      <c r="I42" s="1"/>
      <c r="J42" s="1"/>
      <c r="K42" s="1"/>
      <c r="L42" s="1"/>
      <c r="M42" s="1"/>
      <c r="N42" s="1"/>
      <c r="O42" s="1"/>
      <c r="P42" s="1"/>
      <c r="Q42" s="1"/>
      <c r="R42" s="1"/>
      <c r="S42" s="1"/>
      <c r="T42" s="1"/>
      <c r="U42" s="1"/>
      <c r="V42" s="1"/>
      <c r="W42" s="1"/>
      <c r="X42" s="1"/>
      <c r="Y42" s="1"/>
      <c r="Z42" s="1"/>
    </row>
    <row r="43" spans="1:26" ht="20.25" customHeight="1" x14ac:dyDescent="0.25">
      <c r="A43" s="1"/>
      <c r="B43" s="204" t="s">
        <v>59</v>
      </c>
      <c r="C43" s="205"/>
      <c r="D43" s="205"/>
      <c r="E43" s="205"/>
      <c r="F43" s="205"/>
      <c r="G43" s="205"/>
      <c r="H43" s="206"/>
      <c r="I43" s="1"/>
      <c r="J43" s="1"/>
      <c r="K43" s="1"/>
      <c r="L43" s="1"/>
      <c r="M43" s="1"/>
      <c r="N43" s="1"/>
      <c r="O43" s="1"/>
      <c r="P43" s="1"/>
      <c r="Q43" s="1"/>
      <c r="R43" s="1"/>
      <c r="S43" s="1"/>
      <c r="T43" s="1"/>
      <c r="U43" s="1"/>
      <c r="V43" s="1"/>
      <c r="W43" s="1"/>
      <c r="X43" s="1"/>
      <c r="Y43" s="1"/>
      <c r="Z43" s="1"/>
    </row>
    <row r="44" spans="1:26" ht="15.75" customHeight="1" x14ac:dyDescent="0.25">
      <c r="A44" s="1"/>
      <c r="B44" s="204" t="s">
        <v>60</v>
      </c>
      <c r="C44" s="205"/>
      <c r="D44" s="205"/>
      <c r="E44" s="205"/>
      <c r="F44" s="205"/>
      <c r="G44" s="205"/>
      <c r="H44" s="206"/>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zoomScale="40" zoomScaleNormal="40" workbookViewId="0">
      <selection activeCell="V22" sqref="V22:W23"/>
    </sheetView>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51" t="s">
        <v>93</v>
      </c>
      <c r="C2" s="177"/>
      <c r="D2" s="177"/>
      <c r="E2" s="177"/>
      <c r="F2" s="177"/>
      <c r="G2" s="177"/>
      <c r="H2" s="177"/>
      <c r="I2" s="177"/>
      <c r="J2" s="252" t="s">
        <v>15</v>
      </c>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14"/>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77"/>
      <c r="C3" s="177"/>
      <c r="D3" s="177"/>
      <c r="E3" s="177"/>
      <c r="F3" s="177"/>
      <c r="G3" s="177"/>
      <c r="H3" s="177"/>
      <c r="I3" s="177"/>
      <c r="J3" s="254"/>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255"/>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77"/>
      <c r="C4" s="177"/>
      <c r="D4" s="177"/>
      <c r="E4" s="177"/>
      <c r="F4" s="177"/>
      <c r="G4" s="177"/>
      <c r="H4" s="177"/>
      <c r="I4" s="177"/>
      <c r="J4" s="211"/>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1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57" t="s">
        <v>94</v>
      </c>
      <c r="C6" s="253"/>
      <c r="D6" s="210"/>
      <c r="E6" s="245" t="s">
        <v>95</v>
      </c>
      <c r="F6" s="246"/>
      <c r="G6" s="246"/>
      <c r="H6" s="246"/>
      <c r="I6" s="228"/>
      <c r="J6" s="218" t="str">
        <f ca="1">IF(AND('Mapa final'!$H$16="Muy Alta",'Mapa final'!$L$16="Leve"),CONCATENATE("R",'Mapa final'!$A$16),"")</f>
        <v/>
      </c>
      <c r="K6" s="219"/>
      <c r="L6" s="220" t="str">
        <f ca="1">IF(AND('Mapa final'!$H$19="Muy Alta",'Mapa final'!$L$19="Leve"),CONCATENATE("R",'Mapa final'!$A$19),"")</f>
        <v/>
      </c>
      <c r="M6" s="219"/>
      <c r="N6" s="220" t="str">
        <f ca="1">IF(AND('Mapa final'!$H$22="Muy Alta",'Mapa final'!$L$22="Leve"),CONCATENATE("R",'Mapa final'!$A$22),"")</f>
        <v/>
      </c>
      <c r="O6" s="228"/>
      <c r="P6" s="218" t="str">
        <f ca="1">IF(AND('Mapa final'!$H$16="Muy Alta",'Mapa final'!$L$16="Menor"),CONCATENATE("R",'Mapa final'!$A$16),"")</f>
        <v/>
      </c>
      <c r="Q6" s="219"/>
      <c r="R6" s="220" t="str">
        <f ca="1">IF(AND('Mapa final'!$H$19="Muy Alta",'Mapa final'!$L$19="Menor"),CONCATENATE("R",'Mapa final'!$A$19),"")</f>
        <v/>
      </c>
      <c r="S6" s="219"/>
      <c r="T6" s="220" t="str">
        <f ca="1">IF(AND('Mapa final'!$H$22="Muy Alta",'Mapa final'!$L$22="Menor"),CONCATENATE("R",'Mapa final'!$A$22),"")</f>
        <v/>
      </c>
      <c r="U6" s="228"/>
      <c r="V6" s="218" t="str">
        <f ca="1">IF(AND('Mapa final'!$H$16="Muy Alta",'Mapa final'!$L$16="Moderado"),CONCATENATE("R",'Mapa final'!$A$16),"")</f>
        <v/>
      </c>
      <c r="W6" s="219"/>
      <c r="X6" s="220" t="str">
        <f ca="1">IF(AND('Mapa final'!$H$19="Muy Alta",'Mapa final'!$L$19="Moderado"),CONCATENATE("R",'Mapa final'!$A$19),"")</f>
        <v/>
      </c>
      <c r="Y6" s="219"/>
      <c r="Z6" s="220" t="str">
        <f ca="1">IF(AND('Mapa final'!$H$22="Muy Alta",'Mapa final'!$L$22="Moderado"),CONCATENATE("R",'Mapa final'!$A$22),"")</f>
        <v/>
      </c>
      <c r="AA6" s="228"/>
      <c r="AB6" s="218" t="str">
        <f ca="1">IF(AND('Mapa final'!$H$16="Muy Alta",'Mapa final'!$L$16="Mayor"),CONCATENATE("R",'Mapa final'!$A$16),"")</f>
        <v/>
      </c>
      <c r="AC6" s="219"/>
      <c r="AD6" s="220" t="str">
        <f ca="1">IF(AND('Mapa final'!$H$19="Muy Alta",'Mapa final'!$L$19="Mayor"),CONCATENATE("R",'Mapa final'!$A$19),"")</f>
        <v/>
      </c>
      <c r="AE6" s="219"/>
      <c r="AF6" s="220" t="str">
        <f ca="1">IF(AND('Mapa final'!$H$22="Muy Alta",'Mapa final'!$L$22="Mayor"),CONCATENATE("R",'Mapa final'!$A$22),"")</f>
        <v/>
      </c>
      <c r="AG6" s="228"/>
      <c r="AH6" s="230" t="str">
        <f ca="1">IF(AND('Mapa final'!$H$16="Muy Alta",'Mapa final'!$L$16="Catastrófico"),CONCATENATE("R",'Mapa final'!$A$16),"")</f>
        <v/>
      </c>
      <c r="AI6" s="219"/>
      <c r="AJ6" s="222" t="str">
        <f ca="1">IF(AND('Mapa final'!$H$19="Muy Alta",'Mapa final'!$L$19="Catastrófico"),CONCATENATE("R",'Mapa final'!$A$19),"")</f>
        <v/>
      </c>
      <c r="AK6" s="219"/>
      <c r="AL6" s="222" t="str">
        <f ca="1">IF(AND('Mapa final'!$H$22="Muy Alta",'Mapa final'!$L$22="Catastrófico"),CONCATENATE("R",'Mapa final'!$A$22),"")</f>
        <v/>
      </c>
      <c r="AM6" s="228"/>
      <c r="AO6" s="244" t="s">
        <v>96</v>
      </c>
      <c r="AP6" s="235"/>
      <c r="AQ6" s="235"/>
      <c r="AR6" s="235"/>
      <c r="AS6" s="235"/>
      <c r="AT6" s="236"/>
      <c r="AU6" s="1"/>
      <c r="AV6" s="1"/>
      <c r="AW6" s="1"/>
      <c r="AX6" s="1"/>
      <c r="AY6" s="1"/>
      <c r="AZ6" s="1"/>
      <c r="BA6" s="1"/>
      <c r="BB6" s="1"/>
      <c r="BC6" s="1"/>
      <c r="BD6" s="1"/>
      <c r="BE6" s="1"/>
      <c r="BF6" s="1"/>
      <c r="BG6" s="1"/>
      <c r="BH6" s="1"/>
      <c r="BI6" s="1"/>
    </row>
    <row r="7" spans="1:61" ht="15" customHeight="1" x14ac:dyDescent="0.25">
      <c r="A7" s="1"/>
      <c r="B7" s="254"/>
      <c r="C7" s="177"/>
      <c r="D7" s="178"/>
      <c r="E7" s="189"/>
      <c r="F7" s="177"/>
      <c r="G7" s="177"/>
      <c r="H7" s="177"/>
      <c r="I7" s="178"/>
      <c r="J7" s="215"/>
      <c r="K7" s="216"/>
      <c r="L7" s="211"/>
      <c r="M7" s="216"/>
      <c r="N7" s="211"/>
      <c r="O7" s="212"/>
      <c r="P7" s="215"/>
      <c r="Q7" s="216"/>
      <c r="R7" s="211"/>
      <c r="S7" s="216"/>
      <c r="T7" s="211"/>
      <c r="U7" s="212"/>
      <c r="V7" s="215"/>
      <c r="W7" s="216"/>
      <c r="X7" s="211"/>
      <c r="Y7" s="216"/>
      <c r="Z7" s="211"/>
      <c r="AA7" s="212"/>
      <c r="AB7" s="215"/>
      <c r="AC7" s="216"/>
      <c r="AD7" s="211"/>
      <c r="AE7" s="216"/>
      <c r="AF7" s="211"/>
      <c r="AG7" s="212"/>
      <c r="AH7" s="215"/>
      <c r="AI7" s="216"/>
      <c r="AJ7" s="211"/>
      <c r="AK7" s="216"/>
      <c r="AL7" s="211"/>
      <c r="AM7" s="212"/>
      <c r="AN7" s="1"/>
      <c r="AO7" s="237"/>
      <c r="AP7" s="177"/>
      <c r="AQ7" s="177"/>
      <c r="AR7" s="177"/>
      <c r="AS7" s="177"/>
      <c r="AT7" s="238"/>
      <c r="AU7" s="1"/>
      <c r="AV7" s="1"/>
      <c r="AW7" s="1"/>
      <c r="AX7" s="1"/>
      <c r="AY7" s="1"/>
      <c r="AZ7" s="1"/>
      <c r="BA7" s="1"/>
      <c r="BB7" s="1"/>
      <c r="BC7" s="1"/>
      <c r="BD7" s="1"/>
      <c r="BE7" s="1"/>
      <c r="BF7" s="1"/>
      <c r="BG7" s="1"/>
      <c r="BH7" s="1"/>
      <c r="BI7" s="1"/>
    </row>
    <row r="8" spans="1:61" ht="15" customHeight="1" x14ac:dyDescent="0.25">
      <c r="A8" s="1"/>
      <c r="B8" s="254"/>
      <c r="C8" s="177"/>
      <c r="D8" s="178"/>
      <c r="E8" s="189"/>
      <c r="F8" s="177"/>
      <c r="G8" s="177"/>
      <c r="H8" s="177"/>
      <c r="I8" s="178"/>
      <c r="J8" s="221" t="str">
        <f ca="1">IF(AND('Mapa final'!$H$25="Muy Alta",'Mapa final'!$L$25="Leve"),CONCATENATE("R",'Mapa final'!$A$25),"")</f>
        <v/>
      </c>
      <c r="K8" s="214"/>
      <c r="L8" s="209" t="str">
        <f ca="1">IF(AND('Mapa final'!$H$28="Muy Alta",'Mapa final'!$L$28="Leve"),CONCATENATE("R",'Mapa final'!$A$28),"")</f>
        <v/>
      </c>
      <c r="M8" s="214"/>
      <c r="N8" s="209" t="str">
        <f ca="1">IF(AND('Mapa final'!$H$31="Muy Alta",'Mapa final'!$L$31="Leve"),CONCATENATE("R",'Mapa final'!$A$31),"")</f>
        <v/>
      </c>
      <c r="O8" s="210"/>
      <c r="P8" s="221" t="str">
        <f ca="1">IF(AND('Mapa final'!$H$25="Muy Alta",'Mapa final'!$L$25="Menor"),CONCATENATE("R",'Mapa final'!$A$25),"")</f>
        <v/>
      </c>
      <c r="Q8" s="214"/>
      <c r="R8" s="209" t="str">
        <f ca="1">IF(AND('Mapa final'!$H$28="Muy Alta",'Mapa final'!$L$28="Menor"),CONCATENATE("R",'Mapa final'!$A$28),"")</f>
        <v/>
      </c>
      <c r="S8" s="214"/>
      <c r="T8" s="209" t="str">
        <f ca="1">IF(AND('Mapa final'!$H$31="Muy Alta",'Mapa final'!$L$31="Menor"),CONCATENATE("R",'Mapa final'!$A$31),"")</f>
        <v/>
      </c>
      <c r="U8" s="210"/>
      <c r="V8" s="221" t="str">
        <f ca="1">IF(AND('Mapa final'!$H$25="Muy Alta",'Mapa final'!$L$25="Moderado"),CONCATENATE("R",'Mapa final'!$A$25),"")</f>
        <v/>
      </c>
      <c r="W8" s="214"/>
      <c r="X8" s="209" t="str">
        <f ca="1">IF(AND('Mapa final'!$H$28="Muy Alta",'Mapa final'!$L$28="Moderado"),CONCATENATE("R",'Mapa final'!$A$28),"")</f>
        <v/>
      </c>
      <c r="Y8" s="214"/>
      <c r="Z8" s="209" t="str">
        <f ca="1">IF(AND('Mapa final'!$H$31="Muy Alta",'Mapa final'!$L$31="Moderado"),CONCATENATE("R",'Mapa final'!$A$31),"")</f>
        <v/>
      </c>
      <c r="AA8" s="210"/>
      <c r="AB8" s="221" t="str">
        <f ca="1">IF(AND('Mapa final'!$H$25="Muy Alta",'Mapa final'!$L$25="Mayor"),CONCATENATE("R",'Mapa final'!$A$25),"")</f>
        <v/>
      </c>
      <c r="AC8" s="214"/>
      <c r="AD8" s="209" t="str">
        <f ca="1">IF(AND('Mapa final'!$H$28="Muy Alta",'Mapa final'!$L$28="Mayor"),CONCATENATE("R",'Mapa final'!$A$28),"")</f>
        <v/>
      </c>
      <c r="AE8" s="214"/>
      <c r="AF8" s="209" t="str">
        <f ca="1">IF(AND('Mapa final'!$H$31="Muy Alta",'Mapa final'!$L$31="Mayor"),CONCATENATE("R",'Mapa final'!$A$31),"")</f>
        <v/>
      </c>
      <c r="AG8" s="210"/>
      <c r="AH8" s="213" t="str">
        <f ca="1">IF(AND('Mapa final'!$H$25="Muy Alta",'Mapa final'!$L$25="Catastrófico"),CONCATENATE("R",'Mapa final'!$A$25),"")</f>
        <v/>
      </c>
      <c r="AI8" s="214"/>
      <c r="AJ8" s="217" t="str">
        <f ca="1">IF(AND('Mapa final'!$H$28="Muy Alta",'Mapa final'!$L$28="Catastrófico"),CONCATENATE("R",'Mapa final'!$A$28),"")</f>
        <v/>
      </c>
      <c r="AK8" s="214"/>
      <c r="AL8" s="217" t="str">
        <f ca="1">IF(AND('Mapa final'!$H$31="Muy Alta",'Mapa final'!$L$31="Catastrófico"),CONCATENATE("R",'Mapa final'!$A$31),"")</f>
        <v/>
      </c>
      <c r="AM8" s="210"/>
      <c r="AN8" s="1"/>
      <c r="AO8" s="237"/>
      <c r="AP8" s="177"/>
      <c r="AQ8" s="177"/>
      <c r="AR8" s="177"/>
      <c r="AS8" s="177"/>
      <c r="AT8" s="238"/>
      <c r="AU8" s="1"/>
      <c r="AV8" s="1"/>
      <c r="AW8" s="1"/>
      <c r="AX8" s="1"/>
      <c r="AY8" s="1"/>
      <c r="AZ8" s="1"/>
      <c r="BA8" s="1"/>
      <c r="BB8" s="1"/>
      <c r="BC8" s="1"/>
      <c r="BD8" s="1"/>
      <c r="BE8" s="1"/>
      <c r="BF8" s="1"/>
      <c r="BG8" s="1"/>
      <c r="BH8" s="1"/>
      <c r="BI8" s="1"/>
    </row>
    <row r="9" spans="1:61" ht="15" customHeight="1" x14ac:dyDescent="0.25">
      <c r="A9" s="1"/>
      <c r="B9" s="254"/>
      <c r="C9" s="177"/>
      <c r="D9" s="178"/>
      <c r="E9" s="189"/>
      <c r="F9" s="177"/>
      <c r="G9" s="177"/>
      <c r="H9" s="177"/>
      <c r="I9" s="178"/>
      <c r="J9" s="215"/>
      <c r="K9" s="216"/>
      <c r="L9" s="211"/>
      <c r="M9" s="216"/>
      <c r="N9" s="211"/>
      <c r="O9" s="212"/>
      <c r="P9" s="215"/>
      <c r="Q9" s="216"/>
      <c r="R9" s="211"/>
      <c r="S9" s="216"/>
      <c r="T9" s="211"/>
      <c r="U9" s="212"/>
      <c r="V9" s="215"/>
      <c r="W9" s="216"/>
      <c r="X9" s="211"/>
      <c r="Y9" s="216"/>
      <c r="Z9" s="211"/>
      <c r="AA9" s="212"/>
      <c r="AB9" s="215"/>
      <c r="AC9" s="216"/>
      <c r="AD9" s="211"/>
      <c r="AE9" s="216"/>
      <c r="AF9" s="211"/>
      <c r="AG9" s="212"/>
      <c r="AH9" s="215"/>
      <c r="AI9" s="216"/>
      <c r="AJ9" s="211"/>
      <c r="AK9" s="216"/>
      <c r="AL9" s="211"/>
      <c r="AM9" s="212"/>
      <c r="AN9" s="1"/>
      <c r="AO9" s="237"/>
      <c r="AP9" s="177"/>
      <c r="AQ9" s="177"/>
      <c r="AR9" s="177"/>
      <c r="AS9" s="177"/>
      <c r="AT9" s="238"/>
      <c r="AU9" s="1"/>
      <c r="AV9" s="1"/>
      <c r="AW9" s="1"/>
      <c r="AX9" s="1"/>
      <c r="AY9" s="1"/>
      <c r="AZ9" s="1"/>
      <c r="BA9" s="1"/>
      <c r="BB9" s="1"/>
      <c r="BC9" s="1"/>
      <c r="BD9" s="1"/>
      <c r="BE9" s="1"/>
      <c r="BF9" s="1"/>
      <c r="BG9" s="1"/>
      <c r="BH9" s="1"/>
      <c r="BI9" s="1"/>
    </row>
    <row r="10" spans="1:61" ht="15" customHeight="1" x14ac:dyDescent="0.25">
      <c r="A10" s="1"/>
      <c r="B10" s="254"/>
      <c r="C10" s="177"/>
      <c r="D10" s="178"/>
      <c r="E10" s="189"/>
      <c r="F10" s="177"/>
      <c r="G10" s="177"/>
      <c r="H10" s="177"/>
      <c r="I10" s="178"/>
      <c r="J10" s="221" t="e">
        <f>IF(AND('Mapa final'!#REF!="Muy Alta",'Mapa final'!#REF!="Leve"),CONCATENATE("R",'Mapa final'!#REF!),"")</f>
        <v>#REF!</v>
      </c>
      <c r="K10" s="214"/>
      <c r="L10" s="209" t="e">
        <f>IF(AND('Mapa final'!#REF!="Muy Alta",'Mapa final'!#REF!="Leve"),CONCATENATE("R",'Mapa final'!#REF!),"")</f>
        <v>#REF!</v>
      </c>
      <c r="M10" s="214"/>
      <c r="N10" s="209" t="e">
        <f>IF(AND('Mapa final'!#REF!="Muy Alta",'Mapa final'!#REF!="Leve"),CONCATENATE("R",'Mapa final'!#REF!),"")</f>
        <v>#REF!</v>
      </c>
      <c r="O10" s="210"/>
      <c r="P10" s="221" t="e">
        <f>IF(AND('Mapa final'!#REF!="Muy Alta",'Mapa final'!#REF!="Menor"),CONCATENATE("R",'Mapa final'!#REF!),"")</f>
        <v>#REF!</v>
      </c>
      <c r="Q10" s="214"/>
      <c r="R10" s="209" t="e">
        <f>IF(AND('Mapa final'!#REF!="Muy Alta",'Mapa final'!#REF!="Menor"),CONCATENATE("R",'Mapa final'!#REF!),"")</f>
        <v>#REF!</v>
      </c>
      <c r="S10" s="214"/>
      <c r="T10" s="209" t="e">
        <f>IF(AND('Mapa final'!#REF!="Muy Alta",'Mapa final'!#REF!="Menor"),CONCATENATE("R",'Mapa final'!#REF!),"")</f>
        <v>#REF!</v>
      </c>
      <c r="U10" s="210"/>
      <c r="V10" s="221" t="e">
        <f>IF(AND('Mapa final'!#REF!="Muy Alta",'Mapa final'!#REF!="Moderado"),CONCATENATE("R",'Mapa final'!#REF!),"")</f>
        <v>#REF!</v>
      </c>
      <c r="W10" s="214"/>
      <c r="X10" s="209" t="e">
        <f>IF(AND('Mapa final'!#REF!="Muy Alta",'Mapa final'!#REF!="Moderado"),CONCATENATE("R",'Mapa final'!#REF!),"")</f>
        <v>#REF!</v>
      </c>
      <c r="Y10" s="214"/>
      <c r="Z10" s="209" t="e">
        <f>IF(AND('Mapa final'!#REF!="Muy Alta",'Mapa final'!#REF!="Moderado"),CONCATENATE("R",'Mapa final'!#REF!),"")</f>
        <v>#REF!</v>
      </c>
      <c r="AA10" s="210"/>
      <c r="AB10" s="221" t="e">
        <f>IF(AND('Mapa final'!#REF!="Muy Alta",'Mapa final'!#REF!="Mayor"),CONCATENATE("R",'Mapa final'!#REF!),"")</f>
        <v>#REF!</v>
      </c>
      <c r="AC10" s="214"/>
      <c r="AD10" s="209" t="e">
        <f>IF(AND('Mapa final'!#REF!="Muy Alta",'Mapa final'!#REF!="Mayor"),CONCATENATE("R",'Mapa final'!#REF!),"")</f>
        <v>#REF!</v>
      </c>
      <c r="AE10" s="214"/>
      <c r="AF10" s="209" t="e">
        <f>IF(AND('Mapa final'!#REF!="Muy Alta",'Mapa final'!#REF!="Mayor"),CONCATENATE("R",'Mapa final'!#REF!),"")</f>
        <v>#REF!</v>
      </c>
      <c r="AG10" s="210"/>
      <c r="AH10" s="213" t="e">
        <f>IF(AND('Mapa final'!#REF!="Muy Alta",'Mapa final'!#REF!="Catastrófico"),CONCATENATE("R",'Mapa final'!#REF!),"")</f>
        <v>#REF!</v>
      </c>
      <c r="AI10" s="214"/>
      <c r="AJ10" s="217" t="e">
        <f>IF(AND('Mapa final'!#REF!="Muy Alta",'Mapa final'!#REF!="Catastrófico"),CONCATENATE("R",'Mapa final'!#REF!),"")</f>
        <v>#REF!</v>
      </c>
      <c r="AK10" s="214"/>
      <c r="AL10" s="217" t="e">
        <f>IF(AND('Mapa final'!#REF!="Muy Alta",'Mapa final'!#REF!="Catastrófico"),CONCATENATE("R",'Mapa final'!#REF!),"")</f>
        <v>#REF!</v>
      </c>
      <c r="AM10" s="210"/>
      <c r="AN10" s="1"/>
      <c r="AO10" s="237"/>
      <c r="AP10" s="177"/>
      <c r="AQ10" s="177"/>
      <c r="AR10" s="177"/>
      <c r="AS10" s="177"/>
      <c r="AT10" s="238"/>
      <c r="AU10" s="1"/>
      <c r="AV10" s="1"/>
      <c r="AW10" s="1"/>
      <c r="AX10" s="1"/>
      <c r="AY10" s="1"/>
      <c r="AZ10" s="1"/>
      <c r="BA10" s="1"/>
      <c r="BB10" s="1"/>
      <c r="BC10" s="1"/>
      <c r="BD10" s="1"/>
      <c r="BE10" s="1"/>
      <c r="BF10" s="1"/>
      <c r="BG10" s="1"/>
      <c r="BH10" s="1"/>
      <c r="BI10" s="1"/>
    </row>
    <row r="11" spans="1:61" ht="15" customHeight="1" x14ac:dyDescent="0.25">
      <c r="A11" s="1"/>
      <c r="B11" s="254"/>
      <c r="C11" s="177"/>
      <c r="D11" s="178"/>
      <c r="E11" s="189"/>
      <c r="F11" s="177"/>
      <c r="G11" s="177"/>
      <c r="H11" s="177"/>
      <c r="I11" s="178"/>
      <c r="J11" s="215"/>
      <c r="K11" s="216"/>
      <c r="L11" s="211"/>
      <c r="M11" s="216"/>
      <c r="N11" s="211"/>
      <c r="O11" s="212"/>
      <c r="P11" s="215"/>
      <c r="Q11" s="216"/>
      <c r="R11" s="211"/>
      <c r="S11" s="216"/>
      <c r="T11" s="211"/>
      <c r="U11" s="212"/>
      <c r="V11" s="215"/>
      <c r="W11" s="216"/>
      <c r="X11" s="211"/>
      <c r="Y11" s="216"/>
      <c r="Z11" s="211"/>
      <c r="AA11" s="212"/>
      <c r="AB11" s="215"/>
      <c r="AC11" s="216"/>
      <c r="AD11" s="211"/>
      <c r="AE11" s="216"/>
      <c r="AF11" s="211"/>
      <c r="AG11" s="212"/>
      <c r="AH11" s="215"/>
      <c r="AI11" s="216"/>
      <c r="AJ11" s="211"/>
      <c r="AK11" s="216"/>
      <c r="AL11" s="211"/>
      <c r="AM11" s="212"/>
      <c r="AN11" s="1"/>
      <c r="AO11" s="237"/>
      <c r="AP11" s="177"/>
      <c r="AQ11" s="177"/>
      <c r="AR11" s="177"/>
      <c r="AS11" s="177"/>
      <c r="AT11" s="238"/>
      <c r="AU11" s="1"/>
      <c r="AV11" s="1"/>
      <c r="AW11" s="1"/>
      <c r="AX11" s="1"/>
      <c r="AY11" s="1"/>
      <c r="AZ11" s="1"/>
      <c r="BA11" s="1"/>
      <c r="BB11" s="1"/>
      <c r="BC11" s="1"/>
      <c r="BD11" s="1"/>
      <c r="BE11" s="1"/>
      <c r="BF11" s="1"/>
      <c r="BG11" s="1"/>
      <c r="BH11" s="1"/>
      <c r="BI11" s="1"/>
    </row>
    <row r="12" spans="1:61" ht="15" customHeight="1" x14ac:dyDescent="0.25">
      <c r="A12" s="1"/>
      <c r="B12" s="254"/>
      <c r="C12" s="177"/>
      <c r="D12" s="178"/>
      <c r="E12" s="189"/>
      <c r="F12" s="177"/>
      <c r="G12" s="177"/>
      <c r="H12" s="177"/>
      <c r="I12" s="178"/>
      <c r="J12" s="221" t="e">
        <f>IF(AND('Mapa final'!#REF!="Muy Alta",'Mapa final'!#REF!="Leve"),CONCATENATE("R",'Mapa final'!#REF!),"")</f>
        <v>#REF!</v>
      </c>
      <c r="K12" s="214"/>
      <c r="L12" s="209" t="str">
        <f>IF(AND('Mapa final'!$H$34="Muy Alta",'Mapa final'!$L$34="Leve"),CONCATENATE("R",'Mapa final'!$A$34),"")</f>
        <v/>
      </c>
      <c r="M12" s="214"/>
      <c r="N12" s="209" t="str">
        <f>IF(AND('Mapa final'!$H$40="Muy Alta",'Mapa final'!$L$40="Leve"),CONCATENATE("R",'Mapa final'!$A$40),"")</f>
        <v/>
      </c>
      <c r="O12" s="210"/>
      <c r="P12" s="221" t="e">
        <f>IF(AND('Mapa final'!#REF!="Muy Alta",'Mapa final'!#REF!="Menor"),CONCATENATE("R",'Mapa final'!#REF!),"")</f>
        <v>#REF!</v>
      </c>
      <c r="Q12" s="214"/>
      <c r="R12" s="209" t="str">
        <f>IF(AND('Mapa final'!$H$34="Muy Alta",'Mapa final'!$L$34="Menor"),CONCATENATE("R",'Mapa final'!$A$34),"")</f>
        <v/>
      </c>
      <c r="S12" s="214"/>
      <c r="T12" s="209" t="str">
        <f>IF(AND('Mapa final'!$H$40="Muy Alta",'Mapa final'!$L$40="Menor"),CONCATENATE("R",'Mapa final'!$A$40),"")</f>
        <v/>
      </c>
      <c r="U12" s="210"/>
      <c r="V12" s="221" t="e">
        <f>IF(AND('Mapa final'!#REF!="Muy Alta",'Mapa final'!#REF!="Moderado"),CONCATENATE("R",'Mapa final'!#REF!),"")</f>
        <v>#REF!</v>
      </c>
      <c r="W12" s="214"/>
      <c r="X12" s="209" t="str">
        <f>IF(AND('Mapa final'!$H$34="Muy Alta",'Mapa final'!$L$34="Moderado"),CONCATENATE("R",'Mapa final'!$A$34),"")</f>
        <v/>
      </c>
      <c r="Y12" s="214"/>
      <c r="Z12" s="209" t="str">
        <f>IF(AND('Mapa final'!$H$40="Muy Alta",'Mapa final'!$L$40="Moderado"),CONCATENATE("R",'Mapa final'!$A$40),"")</f>
        <v/>
      </c>
      <c r="AA12" s="210"/>
      <c r="AB12" s="221" t="e">
        <f>IF(AND('Mapa final'!#REF!="Muy Alta",'Mapa final'!#REF!="Mayor"),CONCATENATE("R",'Mapa final'!#REF!),"")</f>
        <v>#REF!</v>
      </c>
      <c r="AC12" s="214"/>
      <c r="AD12" s="209" t="str">
        <f>IF(AND('Mapa final'!$H$34="Muy Alta",'Mapa final'!$L$34="Mayor"),CONCATENATE("R",'Mapa final'!$A$34),"")</f>
        <v/>
      </c>
      <c r="AE12" s="214"/>
      <c r="AF12" s="209" t="str">
        <f>IF(AND('Mapa final'!$H$40="Muy Alta",'Mapa final'!$L$40="Mayor"),CONCATENATE("R",'Mapa final'!$A$40),"")</f>
        <v/>
      </c>
      <c r="AG12" s="210"/>
      <c r="AH12" s="213" t="e">
        <f>IF(AND('Mapa final'!#REF!="Muy Alta",'Mapa final'!#REF!="Catastrófico"),CONCATENATE("R",'Mapa final'!#REF!),"")</f>
        <v>#REF!</v>
      </c>
      <c r="AI12" s="214"/>
      <c r="AJ12" s="217" t="str">
        <f>IF(AND('Mapa final'!$H$34="Muy Alta",'Mapa final'!$L$34="Catastrófico"),CONCATENATE("R",'Mapa final'!$A$34),"")</f>
        <v/>
      </c>
      <c r="AK12" s="214"/>
      <c r="AL12" s="217" t="str">
        <f>IF(AND('Mapa final'!$H$40="Muy Alta",'Mapa final'!$L$40="Catastrófico"),CONCATENATE("R",'Mapa final'!$A$40),"")</f>
        <v/>
      </c>
      <c r="AM12" s="210"/>
      <c r="AN12" s="1"/>
      <c r="AO12" s="237"/>
      <c r="AP12" s="177"/>
      <c r="AQ12" s="177"/>
      <c r="AR12" s="177"/>
      <c r="AS12" s="177"/>
      <c r="AT12" s="238"/>
      <c r="AU12" s="1"/>
      <c r="AV12" s="1"/>
      <c r="AW12" s="1"/>
      <c r="AX12" s="1"/>
      <c r="AY12" s="1"/>
      <c r="AZ12" s="1"/>
      <c r="BA12" s="1"/>
      <c r="BB12" s="1"/>
      <c r="BC12" s="1"/>
      <c r="BD12" s="1"/>
      <c r="BE12" s="1"/>
      <c r="BF12" s="1"/>
      <c r="BG12" s="1"/>
      <c r="BH12" s="1"/>
      <c r="BI12" s="1"/>
    </row>
    <row r="13" spans="1:61" ht="15.75" customHeight="1" x14ac:dyDescent="0.25">
      <c r="A13" s="1"/>
      <c r="B13" s="254"/>
      <c r="C13" s="177"/>
      <c r="D13" s="178"/>
      <c r="E13" s="223"/>
      <c r="F13" s="247"/>
      <c r="G13" s="247"/>
      <c r="H13" s="247"/>
      <c r="I13" s="226"/>
      <c r="J13" s="215"/>
      <c r="K13" s="216"/>
      <c r="L13" s="211"/>
      <c r="M13" s="216"/>
      <c r="N13" s="211"/>
      <c r="O13" s="212"/>
      <c r="P13" s="215"/>
      <c r="Q13" s="216"/>
      <c r="R13" s="211"/>
      <c r="S13" s="216"/>
      <c r="T13" s="211"/>
      <c r="U13" s="212"/>
      <c r="V13" s="215"/>
      <c r="W13" s="216"/>
      <c r="X13" s="211"/>
      <c r="Y13" s="216"/>
      <c r="Z13" s="211"/>
      <c r="AA13" s="212"/>
      <c r="AB13" s="215"/>
      <c r="AC13" s="216"/>
      <c r="AD13" s="211"/>
      <c r="AE13" s="216"/>
      <c r="AF13" s="211"/>
      <c r="AG13" s="212"/>
      <c r="AH13" s="223"/>
      <c r="AI13" s="224"/>
      <c r="AJ13" s="225"/>
      <c r="AK13" s="224"/>
      <c r="AL13" s="225"/>
      <c r="AM13" s="226"/>
      <c r="AN13" s="1"/>
      <c r="AO13" s="239"/>
      <c r="AP13" s="240"/>
      <c r="AQ13" s="240"/>
      <c r="AR13" s="240"/>
      <c r="AS13" s="240"/>
      <c r="AT13" s="241"/>
      <c r="AU13" s="1"/>
      <c r="AV13" s="1"/>
      <c r="AW13" s="1"/>
      <c r="AX13" s="1"/>
      <c r="AY13" s="1"/>
      <c r="AZ13" s="1"/>
      <c r="BA13" s="1"/>
      <c r="BB13" s="1"/>
      <c r="BC13" s="1"/>
      <c r="BD13" s="1"/>
      <c r="BE13" s="1"/>
      <c r="BF13" s="1"/>
      <c r="BG13" s="1"/>
      <c r="BH13" s="1"/>
      <c r="BI13" s="1"/>
    </row>
    <row r="14" spans="1:61" ht="15" customHeight="1" x14ac:dyDescent="0.25">
      <c r="A14" s="1"/>
      <c r="B14" s="254"/>
      <c r="C14" s="177"/>
      <c r="D14" s="178"/>
      <c r="E14" s="245" t="s">
        <v>97</v>
      </c>
      <c r="F14" s="246"/>
      <c r="G14" s="246"/>
      <c r="H14" s="246"/>
      <c r="I14" s="246"/>
      <c r="J14" s="229" t="str">
        <f ca="1">IF(AND('Mapa final'!$H$16="Alta",'Mapa final'!$L$16="Leve"),CONCATENATE("R",'Mapa final'!$A$16),"")</f>
        <v/>
      </c>
      <c r="K14" s="219"/>
      <c r="L14" s="227" t="str">
        <f ca="1">IF(AND('Mapa final'!$H$19="Alta",'Mapa final'!$L$19="Leve"),CONCATENATE("R",'Mapa final'!$A$19),"")</f>
        <v/>
      </c>
      <c r="M14" s="219"/>
      <c r="N14" s="227" t="str">
        <f ca="1">IF(AND('Mapa final'!$H$22="Alta",'Mapa final'!$L$22="Leve"),CONCATENATE("R",'Mapa final'!$A$22),"")</f>
        <v/>
      </c>
      <c r="O14" s="228"/>
      <c r="P14" s="229" t="str">
        <f ca="1">IF(AND('Mapa final'!$H$16="Alta",'Mapa final'!$L$16="Menor"),CONCATENATE("R",'Mapa final'!$A$16),"")</f>
        <v/>
      </c>
      <c r="Q14" s="219"/>
      <c r="R14" s="227" t="str">
        <f ca="1">IF(AND('Mapa final'!$H$19="Alta",'Mapa final'!$L$19="Menor"),CONCATENATE("R",'Mapa final'!$A$19),"")</f>
        <v/>
      </c>
      <c r="S14" s="219"/>
      <c r="T14" s="227" t="str">
        <f ca="1">IF(AND('Mapa final'!$H$22="Alta",'Mapa final'!$L$22="Menor"),CONCATENATE("R",'Mapa final'!$A$22),"")</f>
        <v/>
      </c>
      <c r="U14" s="228"/>
      <c r="V14" s="218" t="str">
        <f ca="1">IF(AND('Mapa final'!$H$16="Alta",'Mapa final'!$L$16="Moderado"),CONCATENATE("R",'Mapa final'!$A$16),"")</f>
        <v/>
      </c>
      <c r="W14" s="219"/>
      <c r="X14" s="220" t="str">
        <f ca="1">IF(AND('Mapa final'!$H$19="Alta",'Mapa final'!$L$19="Moderado"),CONCATENATE("R",'Mapa final'!$A$19),"")</f>
        <v/>
      </c>
      <c r="Y14" s="219"/>
      <c r="Z14" s="220" t="str">
        <f ca="1">IF(AND('Mapa final'!$H$22="Alta",'Mapa final'!$L$22="Moderado"),CONCATENATE("R",'Mapa final'!$A$22),"")</f>
        <v/>
      </c>
      <c r="AA14" s="228"/>
      <c r="AB14" s="218" t="str">
        <f ca="1">IF(AND('Mapa final'!$H$16="Alta",'Mapa final'!$L$16="Mayor"),CONCATENATE("R",'Mapa final'!$A$16),"")</f>
        <v/>
      </c>
      <c r="AC14" s="219"/>
      <c r="AD14" s="220" t="str">
        <f ca="1">IF(AND('Mapa final'!$H$19="Alta",'Mapa final'!$L$19="Mayor"),CONCATENATE("R",'Mapa final'!$A$19),"")</f>
        <v/>
      </c>
      <c r="AE14" s="219"/>
      <c r="AF14" s="220" t="str">
        <f ca="1">IF(AND('Mapa final'!$H$22="Alta",'Mapa final'!$L$22="Mayor"),CONCATENATE("R",'Mapa final'!$A$22),"")</f>
        <v/>
      </c>
      <c r="AG14" s="228"/>
      <c r="AH14" s="230" t="str">
        <f ca="1">IF(AND('Mapa final'!$H$16="Alta",'Mapa final'!$L$16="Catastrófico"),CONCATENATE("R",'Mapa final'!$A$16),"")</f>
        <v/>
      </c>
      <c r="AI14" s="219"/>
      <c r="AJ14" s="222" t="str">
        <f ca="1">IF(AND('Mapa final'!$H$19="Alta",'Mapa final'!$L$19="Catastrófico"),CONCATENATE("R",'Mapa final'!$A$19),"")</f>
        <v/>
      </c>
      <c r="AK14" s="219"/>
      <c r="AL14" s="222" t="str">
        <f ca="1">IF(AND('Mapa final'!$H$22="Alta",'Mapa final'!$L$22="Catastrófico"),CONCATENATE("R",'Mapa final'!$A$22),"")</f>
        <v/>
      </c>
      <c r="AM14" s="228"/>
      <c r="AN14" s="1"/>
      <c r="AO14" s="242" t="s">
        <v>98</v>
      </c>
      <c r="AP14" s="235"/>
      <c r="AQ14" s="235"/>
      <c r="AR14" s="235"/>
      <c r="AS14" s="235"/>
      <c r="AT14" s="236"/>
      <c r="AU14" s="1"/>
      <c r="AV14" s="1"/>
      <c r="AW14" s="1"/>
      <c r="AX14" s="1"/>
      <c r="AY14" s="1"/>
      <c r="AZ14" s="1"/>
      <c r="BA14" s="1"/>
      <c r="BB14" s="1"/>
      <c r="BC14" s="1"/>
      <c r="BD14" s="1"/>
      <c r="BE14" s="1"/>
      <c r="BF14" s="1"/>
      <c r="BG14" s="1"/>
      <c r="BH14" s="1"/>
      <c r="BI14" s="1"/>
    </row>
    <row r="15" spans="1:61" ht="15" customHeight="1" x14ac:dyDescent="0.25">
      <c r="A15" s="1"/>
      <c r="B15" s="254"/>
      <c r="C15" s="177"/>
      <c r="D15" s="178"/>
      <c r="E15" s="189"/>
      <c r="F15" s="177"/>
      <c r="G15" s="177"/>
      <c r="H15" s="177"/>
      <c r="I15" s="177"/>
      <c r="J15" s="215"/>
      <c r="K15" s="216"/>
      <c r="L15" s="211"/>
      <c r="M15" s="216"/>
      <c r="N15" s="211"/>
      <c r="O15" s="212"/>
      <c r="P15" s="215"/>
      <c r="Q15" s="216"/>
      <c r="R15" s="211"/>
      <c r="S15" s="216"/>
      <c r="T15" s="211"/>
      <c r="U15" s="212"/>
      <c r="V15" s="215"/>
      <c r="W15" s="216"/>
      <c r="X15" s="211"/>
      <c r="Y15" s="216"/>
      <c r="Z15" s="211"/>
      <c r="AA15" s="212"/>
      <c r="AB15" s="215"/>
      <c r="AC15" s="216"/>
      <c r="AD15" s="211"/>
      <c r="AE15" s="216"/>
      <c r="AF15" s="211"/>
      <c r="AG15" s="212"/>
      <c r="AH15" s="215"/>
      <c r="AI15" s="216"/>
      <c r="AJ15" s="211"/>
      <c r="AK15" s="216"/>
      <c r="AL15" s="211"/>
      <c r="AM15" s="212"/>
      <c r="AN15" s="1"/>
      <c r="AO15" s="237"/>
      <c r="AP15" s="177"/>
      <c r="AQ15" s="177"/>
      <c r="AR15" s="177"/>
      <c r="AS15" s="177"/>
      <c r="AT15" s="238"/>
      <c r="AU15" s="1"/>
      <c r="AV15" s="1"/>
      <c r="AW15" s="1"/>
      <c r="AX15" s="1"/>
      <c r="AY15" s="1"/>
      <c r="AZ15" s="1"/>
      <c r="BA15" s="1"/>
      <c r="BB15" s="1"/>
      <c r="BC15" s="1"/>
      <c r="BD15" s="1"/>
      <c r="BE15" s="1"/>
      <c r="BF15" s="1"/>
      <c r="BG15" s="1"/>
      <c r="BH15" s="1"/>
      <c r="BI15" s="1"/>
    </row>
    <row r="16" spans="1:61" ht="15" customHeight="1" x14ac:dyDescent="0.25">
      <c r="A16" s="1"/>
      <c r="B16" s="254"/>
      <c r="C16" s="177"/>
      <c r="D16" s="178"/>
      <c r="E16" s="189"/>
      <c r="F16" s="177"/>
      <c r="G16" s="177"/>
      <c r="H16" s="177"/>
      <c r="I16" s="177"/>
      <c r="J16" s="233" t="str">
        <f ca="1">IF(AND('Mapa final'!$H$25="Alta",'Mapa final'!$L$25="Leve"),CONCATENATE("R",'Mapa final'!$A$25),"")</f>
        <v/>
      </c>
      <c r="K16" s="214"/>
      <c r="L16" s="232" t="str">
        <f ca="1">IF(AND('Mapa final'!$H$28="Alta",'Mapa final'!$L$28="Leve"),CONCATENATE("R",'Mapa final'!$A$28),"")</f>
        <v/>
      </c>
      <c r="M16" s="214"/>
      <c r="N16" s="232" t="str">
        <f ca="1">IF(AND('Mapa final'!$H$31="Alta",'Mapa final'!$L$31="Leve"),CONCATENATE("R",'Mapa final'!$A$31),"")</f>
        <v/>
      </c>
      <c r="O16" s="210"/>
      <c r="P16" s="233" t="str">
        <f ca="1">IF(AND('Mapa final'!$H$25="Alta",'Mapa final'!$L$25="Menor"),CONCATENATE("R",'Mapa final'!$A$25),"")</f>
        <v/>
      </c>
      <c r="Q16" s="214"/>
      <c r="R16" s="232" t="str">
        <f ca="1">IF(AND('Mapa final'!$H$28="Alta",'Mapa final'!$L$28="Menor"),CONCATENATE("R",'Mapa final'!$A$28),"")</f>
        <v/>
      </c>
      <c r="S16" s="214"/>
      <c r="T16" s="232" t="str">
        <f ca="1">IF(AND('Mapa final'!$H$31="Alta",'Mapa final'!$L$31="Menor"),CONCATENATE("R",'Mapa final'!$A$31),"")</f>
        <v/>
      </c>
      <c r="U16" s="210"/>
      <c r="V16" s="221" t="str">
        <f ca="1">IF(AND('Mapa final'!$H$25="Alta",'Mapa final'!$L$25="Moderado"),CONCATENATE("R",'Mapa final'!$A$25),"")</f>
        <v/>
      </c>
      <c r="W16" s="214"/>
      <c r="X16" s="209" t="str">
        <f ca="1">IF(AND('Mapa final'!$H$28="Alta",'Mapa final'!$L$28="Moderado"),CONCATENATE("R",'Mapa final'!$A$28),"")</f>
        <v/>
      </c>
      <c r="Y16" s="214"/>
      <c r="Z16" s="209" t="str">
        <f ca="1">IF(AND('Mapa final'!$H$31="Alta",'Mapa final'!$L$31="Moderado"),CONCATENATE("R",'Mapa final'!$A$31),"")</f>
        <v/>
      </c>
      <c r="AA16" s="210"/>
      <c r="AB16" s="221" t="str">
        <f ca="1">IF(AND('Mapa final'!$H$25="Alta",'Mapa final'!$L$25="Mayor"),CONCATENATE("R",'Mapa final'!$A$25),"")</f>
        <v/>
      </c>
      <c r="AC16" s="214"/>
      <c r="AD16" s="209" t="str">
        <f ca="1">IF(AND('Mapa final'!$H$28="Alta",'Mapa final'!$L$28="Mayor"),CONCATENATE("R",'Mapa final'!$A$28),"")</f>
        <v/>
      </c>
      <c r="AE16" s="214"/>
      <c r="AF16" s="209" t="str">
        <f ca="1">IF(AND('Mapa final'!$H$31="Alta",'Mapa final'!$L$31="Mayor"),CONCATENATE("R",'Mapa final'!$A$31),"")</f>
        <v/>
      </c>
      <c r="AG16" s="210"/>
      <c r="AH16" s="213" t="str">
        <f ca="1">IF(AND('Mapa final'!$H$25="Alta",'Mapa final'!$L$25="Catastrófico"),CONCATENATE("R",'Mapa final'!$A$25),"")</f>
        <v/>
      </c>
      <c r="AI16" s="214"/>
      <c r="AJ16" s="217" t="str">
        <f ca="1">IF(AND('Mapa final'!$H$28="Alta",'Mapa final'!$L$28="Catastrófico"),CONCATENATE("R",'Mapa final'!$A$28),"")</f>
        <v/>
      </c>
      <c r="AK16" s="214"/>
      <c r="AL16" s="217" t="str">
        <f ca="1">IF(AND('Mapa final'!$H$31="Alta",'Mapa final'!$L$31="Catastrófico"),CONCATENATE("R",'Mapa final'!$A$31),"")</f>
        <v/>
      </c>
      <c r="AM16" s="210"/>
      <c r="AN16" s="1"/>
      <c r="AO16" s="237"/>
      <c r="AP16" s="177"/>
      <c r="AQ16" s="177"/>
      <c r="AR16" s="177"/>
      <c r="AS16" s="177"/>
      <c r="AT16" s="238"/>
      <c r="AU16" s="1"/>
      <c r="AV16" s="1"/>
      <c r="AW16" s="1"/>
      <c r="AX16" s="1"/>
      <c r="AY16" s="1"/>
      <c r="AZ16" s="1"/>
      <c r="BA16" s="1"/>
      <c r="BB16" s="1"/>
      <c r="BC16" s="1"/>
      <c r="BD16" s="1"/>
      <c r="BE16" s="1"/>
      <c r="BF16" s="1"/>
      <c r="BG16" s="1"/>
      <c r="BH16" s="1"/>
      <c r="BI16" s="1"/>
    </row>
    <row r="17" spans="1:61" ht="15" customHeight="1" x14ac:dyDescent="0.25">
      <c r="A17" s="1"/>
      <c r="B17" s="254"/>
      <c r="C17" s="177"/>
      <c r="D17" s="178"/>
      <c r="E17" s="189"/>
      <c r="F17" s="177"/>
      <c r="G17" s="177"/>
      <c r="H17" s="177"/>
      <c r="I17" s="177"/>
      <c r="J17" s="215"/>
      <c r="K17" s="216"/>
      <c r="L17" s="211"/>
      <c r="M17" s="216"/>
      <c r="N17" s="211"/>
      <c r="O17" s="212"/>
      <c r="P17" s="215"/>
      <c r="Q17" s="216"/>
      <c r="R17" s="211"/>
      <c r="S17" s="216"/>
      <c r="T17" s="211"/>
      <c r="U17" s="212"/>
      <c r="V17" s="215"/>
      <c r="W17" s="216"/>
      <c r="X17" s="211"/>
      <c r="Y17" s="216"/>
      <c r="Z17" s="211"/>
      <c r="AA17" s="212"/>
      <c r="AB17" s="215"/>
      <c r="AC17" s="216"/>
      <c r="AD17" s="211"/>
      <c r="AE17" s="216"/>
      <c r="AF17" s="211"/>
      <c r="AG17" s="212"/>
      <c r="AH17" s="215"/>
      <c r="AI17" s="216"/>
      <c r="AJ17" s="211"/>
      <c r="AK17" s="216"/>
      <c r="AL17" s="211"/>
      <c r="AM17" s="212"/>
      <c r="AN17" s="1"/>
      <c r="AO17" s="237"/>
      <c r="AP17" s="177"/>
      <c r="AQ17" s="177"/>
      <c r="AR17" s="177"/>
      <c r="AS17" s="177"/>
      <c r="AT17" s="238"/>
      <c r="AU17" s="1"/>
      <c r="AV17" s="1"/>
      <c r="AW17" s="1"/>
      <c r="AX17" s="1"/>
      <c r="AY17" s="1"/>
      <c r="AZ17" s="1"/>
      <c r="BA17" s="1"/>
      <c r="BB17" s="1"/>
      <c r="BC17" s="1"/>
      <c r="BD17" s="1"/>
      <c r="BE17" s="1"/>
      <c r="BF17" s="1"/>
      <c r="BG17" s="1"/>
      <c r="BH17" s="1"/>
      <c r="BI17" s="1"/>
    </row>
    <row r="18" spans="1:61" ht="15" customHeight="1" x14ac:dyDescent="0.25">
      <c r="A18" s="1"/>
      <c r="B18" s="254"/>
      <c r="C18" s="177"/>
      <c r="D18" s="178"/>
      <c r="E18" s="189"/>
      <c r="F18" s="177"/>
      <c r="G18" s="177"/>
      <c r="H18" s="177"/>
      <c r="I18" s="177"/>
      <c r="J18" s="233" t="e">
        <f>IF(AND('Mapa final'!#REF!="Alta",'Mapa final'!#REF!="Leve"),CONCATENATE("R",'Mapa final'!#REF!),"")</f>
        <v>#REF!</v>
      </c>
      <c r="K18" s="214"/>
      <c r="L18" s="232" t="e">
        <f>IF(AND('Mapa final'!#REF!="Alta",'Mapa final'!#REF!="Leve"),CONCATENATE("R",'Mapa final'!#REF!),"")</f>
        <v>#REF!</v>
      </c>
      <c r="M18" s="214"/>
      <c r="N18" s="232" t="e">
        <f>IF(AND('Mapa final'!#REF!="Alta",'Mapa final'!#REF!="Leve"),CONCATENATE("R",'Mapa final'!#REF!),"")</f>
        <v>#REF!</v>
      </c>
      <c r="O18" s="210"/>
      <c r="P18" s="233" t="e">
        <f>IF(AND('Mapa final'!#REF!="Alta",'Mapa final'!#REF!="Menor"),CONCATENATE("R",'Mapa final'!#REF!),"")</f>
        <v>#REF!</v>
      </c>
      <c r="Q18" s="214"/>
      <c r="R18" s="232" t="e">
        <f>IF(AND('Mapa final'!#REF!="Alta",'Mapa final'!#REF!="Menor"),CONCATENATE("R",'Mapa final'!#REF!),"")</f>
        <v>#REF!</v>
      </c>
      <c r="S18" s="214"/>
      <c r="T18" s="232" t="e">
        <f>IF(AND('Mapa final'!#REF!="Alta",'Mapa final'!#REF!="Menor"),CONCATENATE("R",'Mapa final'!#REF!),"")</f>
        <v>#REF!</v>
      </c>
      <c r="U18" s="210"/>
      <c r="V18" s="221" t="e">
        <f>IF(AND('Mapa final'!#REF!="Alta",'Mapa final'!#REF!="Moderado"),CONCATENATE("R",'Mapa final'!#REF!),"")</f>
        <v>#REF!</v>
      </c>
      <c r="W18" s="214"/>
      <c r="X18" s="209" t="e">
        <f>IF(AND('Mapa final'!#REF!="Alta",'Mapa final'!#REF!="Moderado"),CONCATENATE("R",'Mapa final'!#REF!),"")</f>
        <v>#REF!</v>
      </c>
      <c r="Y18" s="214"/>
      <c r="Z18" s="209" t="e">
        <f>IF(AND('Mapa final'!#REF!="Alta",'Mapa final'!#REF!="Moderado"),CONCATENATE("R",'Mapa final'!#REF!),"")</f>
        <v>#REF!</v>
      </c>
      <c r="AA18" s="210"/>
      <c r="AB18" s="221" t="e">
        <f>IF(AND('Mapa final'!#REF!="Alta",'Mapa final'!#REF!="Mayor"),CONCATENATE("R",'Mapa final'!#REF!),"")</f>
        <v>#REF!</v>
      </c>
      <c r="AC18" s="214"/>
      <c r="AD18" s="209" t="e">
        <f>IF(AND('Mapa final'!#REF!="Alta",'Mapa final'!#REF!="Mayor"),CONCATENATE("R",'Mapa final'!#REF!),"")</f>
        <v>#REF!</v>
      </c>
      <c r="AE18" s="214"/>
      <c r="AF18" s="209" t="e">
        <f>IF(AND('Mapa final'!#REF!="Alta",'Mapa final'!#REF!="Mayor"),CONCATENATE("R",'Mapa final'!#REF!),"")</f>
        <v>#REF!</v>
      </c>
      <c r="AG18" s="210"/>
      <c r="AH18" s="213" t="e">
        <f>IF(AND('Mapa final'!#REF!="Alta",'Mapa final'!#REF!="Catastrófico"),CONCATENATE("R",'Mapa final'!#REF!),"")</f>
        <v>#REF!</v>
      </c>
      <c r="AI18" s="214"/>
      <c r="AJ18" s="217" t="e">
        <f>IF(AND('Mapa final'!#REF!="Alta",'Mapa final'!#REF!="Catastrófico"),CONCATENATE("R",'Mapa final'!#REF!),"")</f>
        <v>#REF!</v>
      </c>
      <c r="AK18" s="214"/>
      <c r="AL18" s="217" t="e">
        <f>IF(AND('Mapa final'!#REF!="Alta",'Mapa final'!#REF!="Catastrófico"),CONCATENATE("R",'Mapa final'!#REF!),"")</f>
        <v>#REF!</v>
      </c>
      <c r="AM18" s="210"/>
      <c r="AN18" s="1"/>
      <c r="AO18" s="237"/>
      <c r="AP18" s="177"/>
      <c r="AQ18" s="177"/>
      <c r="AR18" s="177"/>
      <c r="AS18" s="177"/>
      <c r="AT18" s="238"/>
      <c r="AU18" s="1"/>
      <c r="AV18" s="1"/>
      <c r="AW18" s="1"/>
      <c r="AX18" s="1"/>
      <c r="AY18" s="1"/>
      <c r="AZ18" s="1"/>
      <c r="BA18" s="1"/>
      <c r="BB18" s="1"/>
      <c r="BC18" s="1"/>
      <c r="BD18" s="1"/>
      <c r="BE18" s="1"/>
      <c r="BF18" s="1"/>
      <c r="BG18" s="1"/>
      <c r="BH18" s="1"/>
      <c r="BI18" s="1"/>
    </row>
    <row r="19" spans="1:61" ht="15" customHeight="1" x14ac:dyDescent="0.25">
      <c r="A19" s="1"/>
      <c r="B19" s="254"/>
      <c r="C19" s="177"/>
      <c r="D19" s="178"/>
      <c r="E19" s="189"/>
      <c r="F19" s="177"/>
      <c r="G19" s="177"/>
      <c r="H19" s="177"/>
      <c r="I19" s="177"/>
      <c r="J19" s="215"/>
      <c r="K19" s="216"/>
      <c r="L19" s="211"/>
      <c r="M19" s="216"/>
      <c r="N19" s="211"/>
      <c r="O19" s="212"/>
      <c r="P19" s="215"/>
      <c r="Q19" s="216"/>
      <c r="R19" s="211"/>
      <c r="S19" s="216"/>
      <c r="T19" s="211"/>
      <c r="U19" s="212"/>
      <c r="V19" s="215"/>
      <c r="W19" s="216"/>
      <c r="X19" s="211"/>
      <c r="Y19" s="216"/>
      <c r="Z19" s="211"/>
      <c r="AA19" s="212"/>
      <c r="AB19" s="215"/>
      <c r="AC19" s="216"/>
      <c r="AD19" s="211"/>
      <c r="AE19" s="216"/>
      <c r="AF19" s="211"/>
      <c r="AG19" s="212"/>
      <c r="AH19" s="215"/>
      <c r="AI19" s="216"/>
      <c r="AJ19" s="211"/>
      <c r="AK19" s="216"/>
      <c r="AL19" s="211"/>
      <c r="AM19" s="212"/>
      <c r="AN19" s="1"/>
      <c r="AO19" s="237"/>
      <c r="AP19" s="177"/>
      <c r="AQ19" s="177"/>
      <c r="AR19" s="177"/>
      <c r="AS19" s="177"/>
      <c r="AT19" s="238"/>
      <c r="AU19" s="1"/>
      <c r="AV19" s="1"/>
      <c r="AW19" s="1"/>
      <c r="AX19" s="1"/>
      <c r="AY19" s="1"/>
      <c r="AZ19" s="1"/>
      <c r="BA19" s="1"/>
      <c r="BB19" s="1"/>
      <c r="BC19" s="1"/>
      <c r="BD19" s="1"/>
      <c r="BE19" s="1"/>
      <c r="BF19" s="1"/>
      <c r="BG19" s="1"/>
      <c r="BH19" s="1"/>
      <c r="BI19" s="1"/>
    </row>
    <row r="20" spans="1:61" ht="15" customHeight="1" x14ac:dyDescent="0.25">
      <c r="A20" s="1"/>
      <c r="B20" s="254"/>
      <c r="C20" s="177"/>
      <c r="D20" s="178"/>
      <c r="E20" s="189"/>
      <c r="F20" s="177"/>
      <c r="G20" s="177"/>
      <c r="H20" s="177"/>
      <c r="I20" s="177"/>
      <c r="J20" s="233" t="e">
        <f>IF(AND('Mapa final'!#REF!="Alta",'Mapa final'!#REF!="Leve"),CONCATENATE("R",'Mapa final'!#REF!),"")</f>
        <v>#REF!</v>
      </c>
      <c r="K20" s="214"/>
      <c r="L20" s="232" t="str">
        <f>IF(AND('Mapa final'!$H$34="Alta",'Mapa final'!$L$34="Leve"),CONCATENATE("R",'Mapa final'!$A$34),"")</f>
        <v/>
      </c>
      <c r="M20" s="214"/>
      <c r="N20" s="232" t="str">
        <f>IF(AND('Mapa final'!$H$40="Alta",'Mapa final'!$L$40="Leve"),CONCATENATE("R",'Mapa final'!$A$40),"")</f>
        <v/>
      </c>
      <c r="O20" s="210"/>
      <c r="P20" s="233" t="e">
        <f>IF(AND('Mapa final'!#REF!="Alta",'Mapa final'!#REF!="Menor"),CONCATENATE("R",'Mapa final'!#REF!),"")</f>
        <v>#REF!</v>
      </c>
      <c r="Q20" s="214"/>
      <c r="R20" s="232" t="str">
        <f>IF(AND('Mapa final'!$H$34="Alta",'Mapa final'!$L$34="Menor"),CONCATENATE("R",'Mapa final'!$A$34),"")</f>
        <v/>
      </c>
      <c r="S20" s="214"/>
      <c r="T20" s="232" t="str">
        <f>IF(AND('Mapa final'!$H$40="Alta",'Mapa final'!$L$40="Menor"),CONCATENATE("R",'Mapa final'!$A$40),"")</f>
        <v/>
      </c>
      <c r="U20" s="210"/>
      <c r="V20" s="221" t="e">
        <f>IF(AND('Mapa final'!#REF!="Alta",'Mapa final'!#REF!="Moderado"),CONCATENATE("R",'Mapa final'!#REF!),"")</f>
        <v>#REF!</v>
      </c>
      <c r="W20" s="214"/>
      <c r="X20" s="209" t="str">
        <f>IF(AND('Mapa final'!$H$34="Alta",'Mapa final'!$L$34="Moderado"),CONCATENATE("R",'Mapa final'!$A$34),"")</f>
        <v/>
      </c>
      <c r="Y20" s="214"/>
      <c r="Z20" s="209" t="str">
        <f>IF(AND('Mapa final'!$H$40="Alta",'Mapa final'!$L$40="Moderado"),CONCATENATE("R",'Mapa final'!$A$40),"")</f>
        <v/>
      </c>
      <c r="AA20" s="210"/>
      <c r="AB20" s="221" t="e">
        <f>IF(AND('Mapa final'!#REF!="Alta",'Mapa final'!#REF!="Mayor"),CONCATENATE("R",'Mapa final'!#REF!),"")</f>
        <v>#REF!</v>
      </c>
      <c r="AC20" s="214"/>
      <c r="AD20" s="209" t="str">
        <f>IF(AND('Mapa final'!$H$34="Alta",'Mapa final'!$L$34="Mayor"),CONCATENATE("R",'Mapa final'!$A$34),"")</f>
        <v/>
      </c>
      <c r="AE20" s="214"/>
      <c r="AF20" s="209" t="str">
        <f>IF(AND('Mapa final'!$H$40="Alta",'Mapa final'!$L$40="Mayor"),CONCATENATE("R",'Mapa final'!$A$40),"")</f>
        <v/>
      </c>
      <c r="AG20" s="210"/>
      <c r="AH20" s="213" t="e">
        <f>IF(AND('Mapa final'!#REF!="Alta",'Mapa final'!#REF!="Catastrófico"),CONCATENATE("R",'Mapa final'!#REF!),"")</f>
        <v>#REF!</v>
      </c>
      <c r="AI20" s="214"/>
      <c r="AJ20" s="217" t="str">
        <f>IF(AND('Mapa final'!$H$34="Alta",'Mapa final'!$L$34="Catastrófico"),CONCATENATE("R",'Mapa final'!$A$34),"")</f>
        <v/>
      </c>
      <c r="AK20" s="214"/>
      <c r="AL20" s="217" t="str">
        <f>IF(AND('Mapa final'!$H$40="Alta",'Mapa final'!$L$40="Catastrófico"),CONCATENATE("R",'Mapa final'!$A$40),"")</f>
        <v/>
      </c>
      <c r="AM20" s="210"/>
      <c r="AN20" s="1"/>
      <c r="AO20" s="237"/>
      <c r="AP20" s="177"/>
      <c r="AQ20" s="177"/>
      <c r="AR20" s="177"/>
      <c r="AS20" s="177"/>
      <c r="AT20" s="238"/>
      <c r="AU20" s="1"/>
      <c r="AV20" s="1"/>
      <c r="AW20" s="1"/>
      <c r="AX20" s="1"/>
      <c r="AY20" s="1"/>
      <c r="AZ20" s="1"/>
      <c r="BA20" s="1"/>
      <c r="BB20" s="1"/>
      <c r="BC20" s="1"/>
      <c r="BD20" s="1"/>
      <c r="BE20" s="1"/>
      <c r="BF20" s="1"/>
      <c r="BG20" s="1"/>
      <c r="BH20" s="1"/>
      <c r="BI20" s="1"/>
    </row>
    <row r="21" spans="1:61" ht="15.75" customHeight="1" x14ac:dyDescent="0.25">
      <c r="A21" s="1"/>
      <c r="B21" s="254"/>
      <c r="C21" s="177"/>
      <c r="D21" s="178"/>
      <c r="E21" s="223"/>
      <c r="F21" s="247"/>
      <c r="G21" s="247"/>
      <c r="H21" s="247"/>
      <c r="I21" s="247"/>
      <c r="J21" s="223"/>
      <c r="K21" s="224"/>
      <c r="L21" s="225"/>
      <c r="M21" s="224"/>
      <c r="N21" s="225"/>
      <c r="O21" s="226"/>
      <c r="P21" s="223"/>
      <c r="Q21" s="224"/>
      <c r="R21" s="225"/>
      <c r="S21" s="224"/>
      <c r="T21" s="225"/>
      <c r="U21" s="226"/>
      <c r="V21" s="223"/>
      <c r="W21" s="224"/>
      <c r="X21" s="225"/>
      <c r="Y21" s="224"/>
      <c r="Z21" s="225"/>
      <c r="AA21" s="226"/>
      <c r="AB21" s="223"/>
      <c r="AC21" s="224"/>
      <c r="AD21" s="225"/>
      <c r="AE21" s="224"/>
      <c r="AF21" s="225"/>
      <c r="AG21" s="226"/>
      <c r="AH21" s="223"/>
      <c r="AI21" s="224"/>
      <c r="AJ21" s="225"/>
      <c r="AK21" s="224"/>
      <c r="AL21" s="225"/>
      <c r="AM21" s="226"/>
      <c r="AN21" s="1"/>
      <c r="AO21" s="239"/>
      <c r="AP21" s="240"/>
      <c r="AQ21" s="240"/>
      <c r="AR21" s="240"/>
      <c r="AS21" s="240"/>
      <c r="AT21" s="241"/>
      <c r="AU21" s="1"/>
      <c r="AV21" s="1"/>
      <c r="AW21" s="1"/>
      <c r="AX21" s="1"/>
      <c r="AY21" s="1"/>
      <c r="AZ21" s="1"/>
      <c r="BA21" s="1"/>
      <c r="BB21" s="1"/>
      <c r="BC21" s="1"/>
      <c r="BD21" s="1"/>
      <c r="BE21" s="1"/>
      <c r="BF21" s="1"/>
      <c r="BG21" s="1"/>
      <c r="BH21" s="1"/>
      <c r="BI21" s="1"/>
    </row>
    <row r="22" spans="1:61" ht="15.75" customHeight="1" x14ac:dyDescent="0.25">
      <c r="A22" s="1"/>
      <c r="B22" s="254"/>
      <c r="C22" s="177"/>
      <c r="D22" s="178"/>
      <c r="E22" s="245" t="s">
        <v>99</v>
      </c>
      <c r="F22" s="246"/>
      <c r="G22" s="246"/>
      <c r="H22" s="246"/>
      <c r="I22" s="228"/>
      <c r="J22" s="229" t="str">
        <f ca="1">IF(AND('Mapa final'!$H$16="Media",'Mapa final'!$L$16="Leve"),CONCATENATE("R",'Mapa final'!$A$16),"")</f>
        <v/>
      </c>
      <c r="K22" s="219"/>
      <c r="L22" s="227" t="str">
        <f ca="1">IF(AND('Mapa final'!$H$19="Media",'Mapa final'!$L$19="Leve"),CONCATENATE("R",'Mapa final'!$A$19),"")</f>
        <v/>
      </c>
      <c r="M22" s="219"/>
      <c r="N22" s="227" t="str">
        <f ca="1">IF(AND('Mapa final'!$H$22="Media",'Mapa final'!$L$22="Leve"),CONCATENATE("R",'Mapa final'!$A$22),"")</f>
        <v/>
      </c>
      <c r="O22" s="228"/>
      <c r="P22" s="229" t="str">
        <f ca="1">IF(AND('Mapa final'!$H$16="Media",'Mapa final'!$L$16="Menor"),CONCATENATE("R",'Mapa final'!$A$16),"")</f>
        <v/>
      </c>
      <c r="Q22" s="219"/>
      <c r="R22" s="227" t="str">
        <f ca="1">IF(AND('Mapa final'!$H$19="Media",'Mapa final'!$L$19="Menor"),CONCATENATE("R",'Mapa final'!$A$19),"")</f>
        <v/>
      </c>
      <c r="S22" s="219"/>
      <c r="T22" s="227" t="str">
        <f ca="1">IF(AND('Mapa final'!$H$22="Media",'Mapa final'!$L$22="Menor"),CONCATENATE("R",'Mapa final'!$A$22),"")</f>
        <v/>
      </c>
      <c r="U22" s="228"/>
      <c r="V22" s="229" t="str">
        <f ca="1">IF(AND('Mapa final'!$H$16="Media",'Mapa final'!$L$16="Moderado"),CONCATENATE("R",'Mapa final'!$A$16),"")</f>
        <v/>
      </c>
      <c r="W22" s="219"/>
      <c r="X22" s="227" t="str">
        <f ca="1">IF(AND('Mapa final'!$H$19="Media",'Mapa final'!$L$19="Moderado"),CONCATENATE("R",'Mapa final'!$A$19),"")</f>
        <v/>
      </c>
      <c r="Y22" s="219"/>
      <c r="Z22" s="227" t="str">
        <f ca="1">IF(AND('Mapa final'!$H$22="Media",'Mapa final'!$L$22="Moderado"),CONCATENATE("R",'Mapa final'!$A$22),"")</f>
        <v/>
      </c>
      <c r="AA22" s="228"/>
      <c r="AB22" s="218" t="str">
        <f ca="1">IF(AND('Mapa final'!$H$16="Media",'Mapa final'!$L$16="Mayor"),CONCATENATE("R",'Mapa final'!$A$16),"")</f>
        <v/>
      </c>
      <c r="AC22" s="219"/>
      <c r="AD22" s="220" t="str">
        <f ca="1">IF(AND('Mapa final'!$H$19="Media",'Mapa final'!$L$19="Mayor"),CONCATENATE("R",'Mapa final'!$A$19),"")</f>
        <v/>
      </c>
      <c r="AE22" s="219"/>
      <c r="AF22" s="220" t="str">
        <f ca="1">IF(AND('Mapa final'!$H$22="Media",'Mapa final'!$L$22="Mayor"),CONCATENATE("R",'Mapa final'!$A$22),"")</f>
        <v/>
      </c>
      <c r="AG22" s="228"/>
      <c r="AH22" s="230" t="str">
        <f ca="1">IF(AND('Mapa final'!$H$16="Media",'Mapa final'!$L$16="Catastrófico"),CONCATENATE("R",'Mapa final'!$A$16),"")</f>
        <v/>
      </c>
      <c r="AI22" s="219"/>
      <c r="AJ22" s="222" t="str">
        <f ca="1">IF(AND('Mapa final'!$H$19="Media",'Mapa final'!$L$19="Catastrófico"),CONCATENATE("R",'Mapa final'!$A$19),"")</f>
        <v/>
      </c>
      <c r="AK22" s="219"/>
      <c r="AL22" s="222" t="str">
        <f ca="1">IF(AND('Mapa final'!$H$22="Media",'Mapa final'!$L$22="Catastrófico"),CONCATENATE("R",'Mapa final'!$A$22),"")</f>
        <v/>
      </c>
      <c r="AM22" s="228"/>
      <c r="AN22" s="1"/>
      <c r="AO22" s="243" t="s">
        <v>100</v>
      </c>
      <c r="AP22" s="235"/>
      <c r="AQ22" s="235"/>
      <c r="AR22" s="235"/>
      <c r="AS22" s="235"/>
      <c r="AT22" s="236"/>
      <c r="AU22" s="1"/>
      <c r="AV22" s="1"/>
      <c r="AW22" s="1"/>
      <c r="AX22" s="1"/>
      <c r="AY22" s="1"/>
      <c r="AZ22" s="1"/>
      <c r="BA22" s="1"/>
      <c r="BB22" s="1"/>
      <c r="BC22" s="1"/>
      <c r="BD22" s="1"/>
      <c r="BE22" s="1"/>
      <c r="BF22" s="1"/>
      <c r="BG22" s="1"/>
      <c r="BH22" s="1"/>
      <c r="BI22" s="1"/>
    </row>
    <row r="23" spans="1:61" ht="15.75" customHeight="1" x14ac:dyDescent="0.25">
      <c r="A23" s="1"/>
      <c r="B23" s="254"/>
      <c r="C23" s="177"/>
      <c r="D23" s="178"/>
      <c r="E23" s="189"/>
      <c r="F23" s="177"/>
      <c r="G23" s="177"/>
      <c r="H23" s="177"/>
      <c r="I23" s="178"/>
      <c r="J23" s="215"/>
      <c r="K23" s="216"/>
      <c r="L23" s="211"/>
      <c r="M23" s="216"/>
      <c r="N23" s="211"/>
      <c r="O23" s="212"/>
      <c r="P23" s="215"/>
      <c r="Q23" s="216"/>
      <c r="R23" s="211"/>
      <c r="S23" s="216"/>
      <c r="T23" s="211"/>
      <c r="U23" s="212"/>
      <c r="V23" s="215"/>
      <c r="W23" s="216"/>
      <c r="X23" s="211"/>
      <c r="Y23" s="216"/>
      <c r="Z23" s="211"/>
      <c r="AA23" s="212"/>
      <c r="AB23" s="215"/>
      <c r="AC23" s="216"/>
      <c r="AD23" s="211"/>
      <c r="AE23" s="216"/>
      <c r="AF23" s="211"/>
      <c r="AG23" s="212"/>
      <c r="AH23" s="215"/>
      <c r="AI23" s="216"/>
      <c r="AJ23" s="211"/>
      <c r="AK23" s="216"/>
      <c r="AL23" s="211"/>
      <c r="AM23" s="212"/>
      <c r="AN23" s="1"/>
      <c r="AO23" s="237"/>
      <c r="AP23" s="177"/>
      <c r="AQ23" s="177"/>
      <c r="AR23" s="177"/>
      <c r="AS23" s="177"/>
      <c r="AT23" s="238"/>
      <c r="AU23" s="1"/>
      <c r="AV23" s="1"/>
      <c r="AW23" s="1"/>
      <c r="AX23" s="1"/>
      <c r="AY23" s="1"/>
      <c r="AZ23" s="1"/>
      <c r="BA23" s="1"/>
      <c r="BB23" s="1"/>
      <c r="BC23" s="1"/>
      <c r="BD23" s="1"/>
      <c r="BE23" s="1"/>
      <c r="BF23" s="1"/>
      <c r="BG23" s="1"/>
      <c r="BH23" s="1"/>
      <c r="BI23" s="1"/>
    </row>
    <row r="24" spans="1:61" ht="15.75" customHeight="1" x14ac:dyDescent="0.25">
      <c r="A24" s="1"/>
      <c r="B24" s="254"/>
      <c r="C24" s="177"/>
      <c r="D24" s="178"/>
      <c r="E24" s="189"/>
      <c r="F24" s="177"/>
      <c r="G24" s="177"/>
      <c r="H24" s="177"/>
      <c r="I24" s="178"/>
      <c r="J24" s="233" t="str">
        <f ca="1">IF(AND('Mapa final'!$H$25="Media",'Mapa final'!$L$25="Leve"),CONCATENATE("R",'Mapa final'!$A$25),"")</f>
        <v/>
      </c>
      <c r="K24" s="214"/>
      <c r="L24" s="232" t="str">
        <f ca="1">IF(AND('Mapa final'!$H$28="Media",'Mapa final'!$L$28="Leve"),CONCATENATE("R",'Mapa final'!$A$28),"")</f>
        <v/>
      </c>
      <c r="M24" s="214"/>
      <c r="N24" s="232" t="str">
        <f ca="1">IF(AND('Mapa final'!$H$31="Media",'Mapa final'!$L$31="Leve"),CONCATENATE("R",'Mapa final'!$A$31),"")</f>
        <v/>
      </c>
      <c r="O24" s="210"/>
      <c r="P24" s="233" t="str">
        <f ca="1">IF(AND('Mapa final'!$H$25="Media",'Mapa final'!$L$25="Menor"),CONCATENATE("R",'Mapa final'!$A$25),"")</f>
        <v/>
      </c>
      <c r="Q24" s="214"/>
      <c r="R24" s="232" t="str">
        <f ca="1">IF(AND('Mapa final'!$H$28="Media",'Mapa final'!$L$28="Menor"),CONCATENATE("R",'Mapa final'!$A$28),"")</f>
        <v/>
      </c>
      <c r="S24" s="214"/>
      <c r="T24" s="232" t="str">
        <f ca="1">IF(AND('Mapa final'!$H$31="Media",'Mapa final'!$L$31="Menor"),CONCATENATE("R",'Mapa final'!$A$31),"")</f>
        <v/>
      </c>
      <c r="U24" s="210"/>
      <c r="V24" s="233" t="str">
        <f ca="1">IF(AND('Mapa final'!$H$25="Media",'Mapa final'!$L$25="Moderado"),CONCATENATE("R",'Mapa final'!$A$25),"")</f>
        <v/>
      </c>
      <c r="W24" s="214"/>
      <c r="X24" s="232" t="str">
        <f ca="1">IF(AND('Mapa final'!$H$28="Media",'Mapa final'!$L$28="Moderado"),CONCATENATE("R",'Mapa final'!$A$28),"")</f>
        <v/>
      </c>
      <c r="Y24" s="214"/>
      <c r="Z24" s="232" t="str">
        <f ca="1">IF(AND('Mapa final'!$H$31="Media",'Mapa final'!$L$31="Moderado"),CONCATENATE("R",'Mapa final'!$A$31),"")</f>
        <v/>
      </c>
      <c r="AA24" s="210"/>
      <c r="AB24" s="221" t="str">
        <f ca="1">IF(AND('Mapa final'!$H$25="Media",'Mapa final'!$L$25="Mayor"),CONCATENATE("R",'Mapa final'!$A$25),"")</f>
        <v/>
      </c>
      <c r="AC24" s="214"/>
      <c r="AD24" s="209" t="str">
        <f ca="1">IF(AND('Mapa final'!$H$28="Media",'Mapa final'!$L$28="Mayor"),CONCATENATE("R",'Mapa final'!$A$28),"")</f>
        <v/>
      </c>
      <c r="AE24" s="214"/>
      <c r="AF24" s="209" t="str">
        <f ca="1">IF(AND('Mapa final'!$H$31="Media",'Mapa final'!$L$31="Mayor"),CONCATENATE("R",'Mapa final'!$A$31),"")</f>
        <v/>
      </c>
      <c r="AG24" s="210"/>
      <c r="AH24" s="213" t="str">
        <f ca="1">IF(AND('Mapa final'!$H$25="Media",'Mapa final'!$L$25="Catastrófico"),CONCATENATE("R",'Mapa final'!$A$25),"")</f>
        <v/>
      </c>
      <c r="AI24" s="214"/>
      <c r="AJ24" s="217" t="str">
        <f ca="1">IF(AND('Mapa final'!$H$28="Media",'Mapa final'!$L$28="Catastrófico"),CONCATENATE("R",'Mapa final'!$A$28),"")</f>
        <v/>
      </c>
      <c r="AK24" s="214"/>
      <c r="AL24" s="217" t="str">
        <f ca="1">IF(AND('Mapa final'!$H$31="Media",'Mapa final'!$L$31="Catastrófico"),CONCATENATE("R",'Mapa final'!$A$31),"")</f>
        <v/>
      </c>
      <c r="AM24" s="210"/>
      <c r="AN24" s="1"/>
      <c r="AO24" s="237"/>
      <c r="AP24" s="177"/>
      <c r="AQ24" s="177"/>
      <c r="AR24" s="177"/>
      <c r="AS24" s="177"/>
      <c r="AT24" s="238"/>
      <c r="AU24" s="1"/>
      <c r="AV24" s="1"/>
      <c r="AW24" s="1"/>
      <c r="AX24" s="1"/>
      <c r="AY24" s="1"/>
      <c r="AZ24" s="1"/>
      <c r="BA24" s="1"/>
      <c r="BB24" s="1"/>
      <c r="BC24" s="1"/>
      <c r="BD24" s="1"/>
      <c r="BE24" s="1"/>
      <c r="BF24" s="1"/>
      <c r="BG24" s="1"/>
      <c r="BH24" s="1"/>
      <c r="BI24" s="1"/>
    </row>
    <row r="25" spans="1:61" ht="15.75" customHeight="1" x14ac:dyDescent="0.25">
      <c r="A25" s="1"/>
      <c r="B25" s="254"/>
      <c r="C25" s="177"/>
      <c r="D25" s="178"/>
      <c r="E25" s="189"/>
      <c r="F25" s="177"/>
      <c r="G25" s="177"/>
      <c r="H25" s="177"/>
      <c r="I25" s="178"/>
      <c r="J25" s="215"/>
      <c r="K25" s="216"/>
      <c r="L25" s="211"/>
      <c r="M25" s="216"/>
      <c r="N25" s="211"/>
      <c r="O25" s="212"/>
      <c r="P25" s="215"/>
      <c r="Q25" s="216"/>
      <c r="R25" s="211"/>
      <c r="S25" s="216"/>
      <c r="T25" s="211"/>
      <c r="U25" s="212"/>
      <c r="V25" s="215"/>
      <c r="W25" s="216"/>
      <c r="X25" s="211"/>
      <c r="Y25" s="216"/>
      <c r="Z25" s="211"/>
      <c r="AA25" s="212"/>
      <c r="AB25" s="215"/>
      <c r="AC25" s="216"/>
      <c r="AD25" s="211"/>
      <c r="AE25" s="216"/>
      <c r="AF25" s="211"/>
      <c r="AG25" s="212"/>
      <c r="AH25" s="215"/>
      <c r="AI25" s="216"/>
      <c r="AJ25" s="211"/>
      <c r="AK25" s="216"/>
      <c r="AL25" s="211"/>
      <c r="AM25" s="212"/>
      <c r="AN25" s="1"/>
      <c r="AO25" s="237"/>
      <c r="AP25" s="177"/>
      <c r="AQ25" s="177"/>
      <c r="AR25" s="177"/>
      <c r="AS25" s="177"/>
      <c r="AT25" s="238"/>
      <c r="AU25" s="1"/>
      <c r="AV25" s="1"/>
      <c r="AW25" s="1"/>
      <c r="AX25" s="1"/>
      <c r="AY25" s="1"/>
      <c r="AZ25" s="1"/>
      <c r="BA25" s="1"/>
      <c r="BB25" s="1"/>
      <c r="BC25" s="1"/>
      <c r="BD25" s="1"/>
      <c r="BE25" s="1"/>
      <c r="BF25" s="1"/>
      <c r="BG25" s="1"/>
      <c r="BH25" s="1"/>
      <c r="BI25" s="1"/>
    </row>
    <row r="26" spans="1:61" ht="15.75" customHeight="1" x14ac:dyDescent="0.25">
      <c r="A26" s="1"/>
      <c r="B26" s="254"/>
      <c r="C26" s="177"/>
      <c r="D26" s="178"/>
      <c r="E26" s="189"/>
      <c r="F26" s="177"/>
      <c r="G26" s="177"/>
      <c r="H26" s="177"/>
      <c r="I26" s="178"/>
      <c r="J26" s="233" t="e">
        <f>IF(AND('Mapa final'!#REF!="Media",'Mapa final'!#REF!="Leve"),CONCATENATE("R",'Mapa final'!#REF!),"")</f>
        <v>#REF!</v>
      </c>
      <c r="K26" s="214"/>
      <c r="L26" s="232" t="e">
        <f>IF(AND('Mapa final'!#REF!="Media",'Mapa final'!#REF!="Leve"),CONCATENATE("R",'Mapa final'!#REF!),"")</f>
        <v>#REF!</v>
      </c>
      <c r="M26" s="214"/>
      <c r="N26" s="232" t="e">
        <f>IF(AND('Mapa final'!#REF!="Media",'Mapa final'!#REF!="Leve"),CONCATENATE("R",'Mapa final'!#REF!),"")</f>
        <v>#REF!</v>
      </c>
      <c r="O26" s="210"/>
      <c r="P26" s="233" t="e">
        <f>IF(AND('Mapa final'!#REF!="Media",'Mapa final'!#REF!="Menor"),CONCATENATE("R",'Mapa final'!#REF!),"")</f>
        <v>#REF!</v>
      </c>
      <c r="Q26" s="214"/>
      <c r="R26" s="232" t="e">
        <f>IF(AND('Mapa final'!#REF!="Media",'Mapa final'!#REF!="Menor"),CONCATENATE("R",'Mapa final'!#REF!),"")</f>
        <v>#REF!</v>
      </c>
      <c r="S26" s="214"/>
      <c r="T26" s="232" t="e">
        <f>IF(AND('Mapa final'!#REF!="Media",'Mapa final'!#REF!="Menor"),CONCATENATE("R",'Mapa final'!#REF!),"")</f>
        <v>#REF!</v>
      </c>
      <c r="U26" s="210"/>
      <c r="V26" s="233" t="e">
        <f>IF(AND('Mapa final'!#REF!="Media",'Mapa final'!#REF!="Moderado"),CONCATENATE("R",'Mapa final'!#REF!),"")</f>
        <v>#REF!</v>
      </c>
      <c r="W26" s="214"/>
      <c r="X26" s="232" t="e">
        <f>IF(AND('Mapa final'!#REF!="Media",'Mapa final'!#REF!="Moderado"),CONCATENATE("R",'Mapa final'!#REF!),"")</f>
        <v>#REF!</v>
      </c>
      <c r="Y26" s="214"/>
      <c r="Z26" s="232" t="e">
        <f>IF(AND('Mapa final'!#REF!="Media",'Mapa final'!#REF!="Moderado"),CONCATENATE("R",'Mapa final'!#REF!),"")</f>
        <v>#REF!</v>
      </c>
      <c r="AA26" s="210"/>
      <c r="AB26" s="221" t="e">
        <f>IF(AND('Mapa final'!#REF!="Media",'Mapa final'!#REF!="Mayor"),CONCATENATE("R",'Mapa final'!#REF!),"")</f>
        <v>#REF!</v>
      </c>
      <c r="AC26" s="214"/>
      <c r="AD26" s="209" t="e">
        <f>IF(AND('Mapa final'!#REF!="Media",'Mapa final'!#REF!="Mayor"),CONCATENATE("R",'Mapa final'!#REF!),"")</f>
        <v>#REF!</v>
      </c>
      <c r="AE26" s="214"/>
      <c r="AF26" s="209" t="e">
        <f>IF(AND('Mapa final'!#REF!="Media",'Mapa final'!#REF!="Mayor"),CONCATENATE("R",'Mapa final'!#REF!),"")</f>
        <v>#REF!</v>
      </c>
      <c r="AG26" s="210"/>
      <c r="AH26" s="213" t="e">
        <f>IF(AND('Mapa final'!#REF!="Media",'Mapa final'!#REF!="Catastrófico"),CONCATENATE("R",'Mapa final'!#REF!),"")</f>
        <v>#REF!</v>
      </c>
      <c r="AI26" s="214"/>
      <c r="AJ26" s="217" t="e">
        <f>IF(AND('Mapa final'!#REF!="Media",'Mapa final'!#REF!="Catastrófico"),CONCATENATE("R",'Mapa final'!#REF!),"")</f>
        <v>#REF!</v>
      </c>
      <c r="AK26" s="214"/>
      <c r="AL26" s="217" t="e">
        <f>IF(AND('Mapa final'!#REF!="Media",'Mapa final'!#REF!="Catastrófico"),CONCATENATE("R",'Mapa final'!#REF!),"")</f>
        <v>#REF!</v>
      </c>
      <c r="AM26" s="210"/>
      <c r="AN26" s="1"/>
      <c r="AO26" s="237"/>
      <c r="AP26" s="177"/>
      <c r="AQ26" s="177"/>
      <c r="AR26" s="177"/>
      <c r="AS26" s="177"/>
      <c r="AT26" s="238"/>
      <c r="AU26" s="1"/>
      <c r="AV26" s="1"/>
      <c r="AW26" s="1"/>
      <c r="AX26" s="1"/>
      <c r="AY26" s="1"/>
      <c r="AZ26" s="1"/>
      <c r="BA26" s="1"/>
      <c r="BB26" s="1"/>
      <c r="BC26" s="1"/>
      <c r="BD26" s="1"/>
      <c r="BE26" s="1"/>
      <c r="BF26" s="1"/>
      <c r="BG26" s="1"/>
      <c r="BH26" s="1"/>
      <c r="BI26" s="1"/>
    </row>
    <row r="27" spans="1:61" ht="15.75" customHeight="1" x14ac:dyDescent="0.25">
      <c r="A27" s="1"/>
      <c r="B27" s="254"/>
      <c r="C27" s="177"/>
      <c r="D27" s="178"/>
      <c r="E27" s="189"/>
      <c r="F27" s="177"/>
      <c r="G27" s="177"/>
      <c r="H27" s="177"/>
      <c r="I27" s="178"/>
      <c r="J27" s="215"/>
      <c r="K27" s="216"/>
      <c r="L27" s="211"/>
      <c r="M27" s="216"/>
      <c r="N27" s="211"/>
      <c r="O27" s="212"/>
      <c r="P27" s="215"/>
      <c r="Q27" s="216"/>
      <c r="R27" s="211"/>
      <c r="S27" s="216"/>
      <c r="T27" s="211"/>
      <c r="U27" s="212"/>
      <c r="V27" s="215"/>
      <c r="W27" s="216"/>
      <c r="X27" s="211"/>
      <c r="Y27" s="216"/>
      <c r="Z27" s="211"/>
      <c r="AA27" s="212"/>
      <c r="AB27" s="215"/>
      <c r="AC27" s="216"/>
      <c r="AD27" s="211"/>
      <c r="AE27" s="216"/>
      <c r="AF27" s="211"/>
      <c r="AG27" s="212"/>
      <c r="AH27" s="215"/>
      <c r="AI27" s="216"/>
      <c r="AJ27" s="211"/>
      <c r="AK27" s="216"/>
      <c r="AL27" s="211"/>
      <c r="AM27" s="212"/>
      <c r="AN27" s="1"/>
      <c r="AO27" s="237"/>
      <c r="AP27" s="177"/>
      <c r="AQ27" s="177"/>
      <c r="AR27" s="177"/>
      <c r="AS27" s="177"/>
      <c r="AT27" s="238"/>
      <c r="AU27" s="1"/>
      <c r="AV27" s="1"/>
      <c r="AW27" s="1"/>
      <c r="AX27" s="1"/>
      <c r="AY27" s="1"/>
      <c r="AZ27" s="1"/>
      <c r="BA27" s="1"/>
      <c r="BB27" s="1"/>
      <c r="BC27" s="1"/>
      <c r="BD27" s="1"/>
      <c r="BE27" s="1"/>
      <c r="BF27" s="1"/>
      <c r="BG27" s="1"/>
      <c r="BH27" s="1"/>
      <c r="BI27" s="1"/>
    </row>
    <row r="28" spans="1:61" ht="15.75" customHeight="1" x14ac:dyDescent="0.25">
      <c r="A28" s="1"/>
      <c r="B28" s="254"/>
      <c r="C28" s="177"/>
      <c r="D28" s="178"/>
      <c r="E28" s="189"/>
      <c r="F28" s="177"/>
      <c r="G28" s="177"/>
      <c r="H28" s="177"/>
      <c r="I28" s="178"/>
      <c r="J28" s="233" t="e">
        <f>IF(AND('Mapa final'!#REF!="Media",'Mapa final'!#REF!="Leve"),CONCATENATE("R",'Mapa final'!#REF!),"")</f>
        <v>#REF!</v>
      </c>
      <c r="K28" s="214"/>
      <c r="L28" s="232" t="str">
        <f>IF(AND('Mapa final'!$H$34="Media",'Mapa final'!$L$34="Leve"),CONCATENATE("R",'Mapa final'!$A$34),"")</f>
        <v/>
      </c>
      <c r="M28" s="214"/>
      <c r="N28" s="232" t="str">
        <f>IF(AND('Mapa final'!$H$40="Media",'Mapa final'!$L$40="Leve"),CONCATENATE("R",'Mapa final'!$A$40),"")</f>
        <v/>
      </c>
      <c r="O28" s="210"/>
      <c r="P28" s="233" t="e">
        <f>IF(AND('Mapa final'!#REF!="Media",'Mapa final'!#REF!="Menor"),CONCATENATE("R",'Mapa final'!#REF!),"")</f>
        <v>#REF!</v>
      </c>
      <c r="Q28" s="214"/>
      <c r="R28" s="232" t="str">
        <f>IF(AND('Mapa final'!$H$34="Media",'Mapa final'!$L$34="Menor"),CONCATENATE("R",'Mapa final'!$A$34),"")</f>
        <v/>
      </c>
      <c r="S28" s="214"/>
      <c r="T28" s="232" t="str">
        <f>IF(AND('Mapa final'!$H$40="Media",'Mapa final'!$L$40="Menor"),CONCATENATE("R",'Mapa final'!$A$40),"")</f>
        <v/>
      </c>
      <c r="U28" s="210"/>
      <c r="V28" s="233" t="e">
        <f>IF(AND('Mapa final'!#REF!="Media",'Mapa final'!#REF!="Moderado"),CONCATENATE("R",'Mapa final'!#REF!),"")</f>
        <v>#REF!</v>
      </c>
      <c r="W28" s="214"/>
      <c r="X28" s="232" t="str">
        <f>IF(AND('Mapa final'!$H$34="Media",'Mapa final'!$L$34="Moderado"),CONCATENATE("R",'Mapa final'!$A$34),"")</f>
        <v/>
      </c>
      <c r="Y28" s="214"/>
      <c r="Z28" s="232" t="str">
        <f>IF(AND('Mapa final'!$H$40="Media",'Mapa final'!$L$40="Moderado"),CONCATENATE("R",'Mapa final'!$A$40),"")</f>
        <v/>
      </c>
      <c r="AA28" s="210"/>
      <c r="AB28" s="221" t="e">
        <f>IF(AND('Mapa final'!#REF!="Media",'Mapa final'!#REF!="Mayor"),CONCATENATE("R",'Mapa final'!#REF!),"")</f>
        <v>#REF!</v>
      </c>
      <c r="AC28" s="214"/>
      <c r="AD28" s="209" t="str">
        <f>IF(AND('Mapa final'!$H$34="Media",'Mapa final'!$L$34="Mayor"),CONCATENATE("R",'Mapa final'!$A$34),"")</f>
        <v/>
      </c>
      <c r="AE28" s="214"/>
      <c r="AF28" s="209" t="str">
        <f>IF(AND('Mapa final'!$H$40="Media",'Mapa final'!$L$40="Mayor"),CONCATENATE("R",'Mapa final'!$A$40),"")</f>
        <v/>
      </c>
      <c r="AG28" s="210"/>
      <c r="AH28" s="213" t="e">
        <f>IF(AND('Mapa final'!#REF!="Media",'Mapa final'!#REF!="Catastrófico"),CONCATENATE("R",'Mapa final'!#REF!),"")</f>
        <v>#REF!</v>
      </c>
      <c r="AI28" s="214"/>
      <c r="AJ28" s="217" t="str">
        <f>IF(AND('Mapa final'!$H$34="Media",'Mapa final'!$L$34="Catastrófico"),CONCATENATE("R",'Mapa final'!$A$34),"")</f>
        <v/>
      </c>
      <c r="AK28" s="214"/>
      <c r="AL28" s="217" t="str">
        <f>IF(AND('Mapa final'!$H$40="Media",'Mapa final'!$L$40="Catastrófico"),CONCATENATE("R",'Mapa final'!$A$40),"")</f>
        <v/>
      </c>
      <c r="AM28" s="210"/>
      <c r="AN28" s="1"/>
      <c r="AO28" s="237"/>
      <c r="AP28" s="177"/>
      <c r="AQ28" s="177"/>
      <c r="AR28" s="177"/>
      <c r="AS28" s="177"/>
      <c r="AT28" s="238"/>
      <c r="AU28" s="1"/>
      <c r="AV28" s="1"/>
      <c r="AW28" s="1"/>
      <c r="AX28" s="1"/>
      <c r="AY28" s="1"/>
      <c r="AZ28" s="1"/>
      <c r="BA28" s="1"/>
      <c r="BB28" s="1"/>
      <c r="BC28" s="1"/>
      <c r="BD28" s="1"/>
      <c r="BE28" s="1"/>
      <c r="BF28" s="1"/>
      <c r="BG28" s="1"/>
      <c r="BH28" s="1"/>
      <c r="BI28" s="1"/>
    </row>
    <row r="29" spans="1:61" ht="15.75" customHeight="1" x14ac:dyDescent="0.25">
      <c r="A29" s="1"/>
      <c r="B29" s="254"/>
      <c r="C29" s="177"/>
      <c r="D29" s="178"/>
      <c r="E29" s="223"/>
      <c r="F29" s="247"/>
      <c r="G29" s="247"/>
      <c r="H29" s="247"/>
      <c r="I29" s="226"/>
      <c r="J29" s="215"/>
      <c r="K29" s="216"/>
      <c r="L29" s="211"/>
      <c r="M29" s="216"/>
      <c r="N29" s="211"/>
      <c r="O29" s="212"/>
      <c r="P29" s="223"/>
      <c r="Q29" s="224"/>
      <c r="R29" s="225"/>
      <c r="S29" s="224"/>
      <c r="T29" s="225"/>
      <c r="U29" s="226"/>
      <c r="V29" s="223"/>
      <c r="W29" s="224"/>
      <c r="X29" s="225"/>
      <c r="Y29" s="224"/>
      <c r="Z29" s="225"/>
      <c r="AA29" s="226"/>
      <c r="AB29" s="223"/>
      <c r="AC29" s="224"/>
      <c r="AD29" s="225"/>
      <c r="AE29" s="224"/>
      <c r="AF29" s="225"/>
      <c r="AG29" s="226"/>
      <c r="AH29" s="223"/>
      <c r="AI29" s="224"/>
      <c r="AJ29" s="225"/>
      <c r="AK29" s="224"/>
      <c r="AL29" s="225"/>
      <c r="AM29" s="226"/>
      <c r="AN29" s="1"/>
      <c r="AO29" s="239"/>
      <c r="AP29" s="240"/>
      <c r="AQ29" s="240"/>
      <c r="AR29" s="240"/>
      <c r="AS29" s="240"/>
      <c r="AT29" s="241"/>
      <c r="AU29" s="1"/>
      <c r="AV29" s="1"/>
      <c r="AW29" s="1"/>
      <c r="AX29" s="1"/>
      <c r="AY29" s="1"/>
      <c r="AZ29" s="1"/>
      <c r="BA29" s="1"/>
      <c r="BB29" s="1"/>
      <c r="BC29" s="1"/>
      <c r="BD29" s="1"/>
      <c r="BE29" s="1"/>
      <c r="BF29" s="1"/>
      <c r="BG29" s="1"/>
      <c r="BH29" s="1"/>
      <c r="BI29" s="1"/>
    </row>
    <row r="30" spans="1:61" ht="15.75" customHeight="1" x14ac:dyDescent="0.25">
      <c r="A30" s="1"/>
      <c r="B30" s="254"/>
      <c r="C30" s="177"/>
      <c r="D30" s="178"/>
      <c r="E30" s="245" t="s">
        <v>101</v>
      </c>
      <c r="F30" s="246"/>
      <c r="G30" s="246"/>
      <c r="H30" s="246"/>
      <c r="I30" s="246"/>
      <c r="J30" s="248" t="str">
        <f ca="1">IF(AND('Mapa final'!$H$16="Baja",'Mapa final'!$L$16="Leve"),CONCATENATE("R",'Mapa final'!$A$16),"")</f>
        <v/>
      </c>
      <c r="K30" s="219"/>
      <c r="L30" s="250" t="str">
        <f ca="1">IF(AND('Mapa final'!$H$19="Baja",'Mapa final'!$L$19="Leve"),CONCATENATE("R",'Mapa final'!$A$19),"")</f>
        <v/>
      </c>
      <c r="M30" s="219"/>
      <c r="N30" s="250" t="str">
        <f ca="1">IF(AND('Mapa final'!$H$22="Baja",'Mapa final'!$L$22="Leve"),CONCATENATE("R",'Mapa final'!$A$22),"")</f>
        <v/>
      </c>
      <c r="O30" s="228"/>
      <c r="P30" s="227" t="str">
        <f ca="1">IF(AND('Mapa final'!$H$16="Baja",'Mapa final'!$L$16="Menor"),CONCATENATE("R",'Mapa final'!$A$16),"")</f>
        <v/>
      </c>
      <c r="Q30" s="219"/>
      <c r="R30" s="227" t="str">
        <f ca="1">IF(AND('Mapa final'!$H$19="Baja",'Mapa final'!$L$19="Menor"),CONCATENATE("R",'Mapa final'!$A$19),"")</f>
        <v/>
      </c>
      <c r="S30" s="219"/>
      <c r="T30" s="227" t="str">
        <f ca="1">IF(AND('Mapa final'!$H$22="Baja",'Mapa final'!$L$22="Menor"),CONCATENATE("R",'Mapa final'!$A$22),"")</f>
        <v/>
      </c>
      <c r="U30" s="228"/>
      <c r="V30" s="229" t="str">
        <f ca="1">IF(AND('Mapa final'!$H$16="Baja",'Mapa final'!$L$16="Moderado"),CONCATENATE("R",'Mapa final'!$A$16),"")</f>
        <v/>
      </c>
      <c r="W30" s="219"/>
      <c r="X30" s="227" t="str">
        <f ca="1">IF(AND('Mapa final'!$H$19="Baja",'Mapa final'!$L$19="Moderado"),CONCATENATE("R",'Mapa final'!$A$19),"")</f>
        <v/>
      </c>
      <c r="Y30" s="219"/>
      <c r="Z30" s="227" t="str">
        <f ca="1">IF(AND('Mapa final'!$H$22="Baja",'Mapa final'!$L$22="Moderado"),CONCATENATE("R",'Mapa final'!$A$22),"")</f>
        <v/>
      </c>
      <c r="AA30" s="228"/>
      <c r="AB30" s="218" t="str">
        <f ca="1">IF(AND('Mapa final'!$H$16="Baja",'Mapa final'!$L$16="Mayor"),CONCATENATE("R",'Mapa final'!$A$16),"")</f>
        <v/>
      </c>
      <c r="AC30" s="219"/>
      <c r="AD30" s="220" t="str">
        <f ca="1">IF(AND('Mapa final'!$H$19="Baja",'Mapa final'!$L$19="Mayor"),CONCATENATE("R",'Mapa final'!$A$19),"")</f>
        <v/>
      </c>
      <c r="AE30" s="219"/>
      <c r="AF30" s="220" t="str">
        <f ca="1">IF(AND('Mapa final'!$H$22="Baja",'Mapa final'!$L$22="Mayor"),CONCATENATE("R",'Mapa final'!$A$22),"")</f>
        <v/>
      </c>
      <c r="AG30" s="228"/>
      <c r="AH30" s="230" t="str">
        <f ca="1">IF(AND('Mapa final'!$H$16="Baja",'Mapa final'!$L$16="Catastrófico"),CONCATENATE("R",'Mapa final'!$A$16),"")</f>
        <v/>
      </c>
      <c r="AI30" s="219"/>
      <c r="AJ30" s="222" t="str">
        <f ca="1">IF(AND('Mapa final'!$H$19="Baja",'Mapa final'!$L$19="Catastrófico"),CONCATENATE("R",'Mapa final'!$A$19),"")</f>
        <v/>
      </c>
      <c r="AK30" s="219"/>
      <c r="AL30" s="222" t="str">
        <f ca="1">IF(AND('Mapa final'!$H$22="Baja",'Mapa final'!$L$22="Catastrófico"),CONCATENATE("R",'Mapa final'!$A$22),"")</f>
        <v/>
      </c>
      <c r="AM30" s="228"/>
      <c r="AN30" s="1"/>
      <c r="AO30" s="234" t="s">
        <v>102</v>
      </c>
      <c r="AP30" s="235"/>
      <c r="AQ30" s="235"/>
      <c r="AR30" s="235"/>
      <c r="AS30" s="235"/>
      <c r="AT30" s="236"/>
      <c r="AU30" s="1"/>
      <c r="AV30" s="1"/>
      <c r="AW30" s="1"/>
      <c r="AX30" s="1"/>
      <c r="AY30" s="1"/>
      <c r="AZ30" s="1"/>
      <c r="BA30" s="1"/>
      <c r="BB30" s="1"/>
      <c r="BC30" s="1"/>
      <c r="BD30" s="1"/>
      <c r="BE30" s="1"/>
      <c r="BF30" s="1"/>
      <c r="BG30" s="1"/>
      <c r="BH30" s="1"/>
      <c r="BI30" s="1"/>
    </row>
    <row r="31" spans="1:61" ht="15.75" customHeight="1" x14ac:dyDescent="0.25">
      <c r="A31" s="1"/>
      <c r="B31" s="254"/>
      <c r="C31" s="177"/>
      <c r="D31" s="178"/>
      <c r="E31" s="189"/>
      <c r="F31" s="177"/>
      <c r="G31" s="177"/>
      <c r="H31" s="177"/>
      <c r="I31" s="177"/>
      <c r="J31" s="215"/>
      <c r="K31" s="216"/>
      <c r="L31" s="211"/>
      <c r="M31" s="216"/>
      <c r="N31" s="211"/>
      <c r="O31" s="212"/>
      <c r="P31" s="211"/>
      <c r="Q31" s="216"/>
      <c r="R31" s="211"/>
      <c r="S31" s="216"/>
      <c r="T31" s="211"/>
      <c r="U31" s="212"/>
      <c r="V31" s="215"/>
      <c r="W31" s="216"/>
      <c r="X31" s="211"/>
      <c r="Y31" s="216"/>
      <c r="Z31" s="211"/>
      <c r="AA31" s="212"/>
      <c r="AB31" s="215"/>
      <c r="AC31" s="216"/>
      <c r="AD31" s="211"/>
      <c r="AE31" s="216"/>
      <c r="AF31" s="211"/>
      <c r="AG31" s="212"/>
      <c r="AH31" s="215"/>
      <c r="AI31" s="216"/>
      <c r="AJ31" s="211"/>
      <c r="AK31" s="216"/>
      <c r="AL31" s="211"/>
      <c r="AM31" s="212"/>
      <c r="AN31" s="1"/>
      <c r="AO31" s="237"/>
      <c r="AP31" s="177"/>
      <c r="AQ31" s="177"/>
      <c r="AR31" s="177"/>
      <c r="AS31" s="177"/>
      <c r="AT31" s="238"/>
      <c r="AU31" s="1"/>
      <c r="AV31" s="1"/>
      <c r="AW31" s="1"/>
      <c r="AX31" s="1"/>
      <c r="AY31" s="1"/>
      <c r="AZ31" s="1"/>
      <c r="BA31" s="1"/>
      <c r="BB31" s="1"/>
      <c r="BC31" s="1"/>
      <c r="BD31" s="1"/>
      <c r="BE31" s="1"/>
      <c r="BF31" s="1"/>
      <c r="BG31" s="1"/>
      <c r="BH31" s="1"/>
      <c r="BI31" s="1"/>
    </row>
    <row r="32" spans="1:61" ht="15.75" customHeight="1" x14ac:dyDescent="0.25">
      <c r="A32" s="1"/>
      <c r="B32" s="254"/>
      <c r="C32" s="177"/>
      <c r="D32" s="178"/>
      <c r="E32" s="189"/>
      <c r="F32" s="177"/>
      <c r="G32" s="177"/>
      <c r="H32" s="177"/>
      <c r="I32" s="177"/>
      <c r="J32" s="249" t="str">
        <f ca="1">IF(AND('Mapa final'!$H$25="Baja",'Mapa final'!$L$25="Leve"),CONCATENATE("R",'Mapa final'!$A$25),"")</f>
        <v/>
      </c>
      <c r="K32" s="214"/>
      <c r="L32" s="231" t="str">
        <f ca="1">IF(AND('Mapa final'!$H$28="Baja",'Mapa final'!$L$28="Leve"),CONCATENATE("R",'Mapa final'!$A$28),"")</f>
        <v/>
      </c>
      <c r="M32" s="214"/>
      <c r="N32" s="231" t="str">
        <f ca="1">IF(AND('Mapa final'!$H$31="Baja",'Mapa final'!$L$31="Leve"),CONCATENATE("R",'Mapa final'!$A$31),"")</f>
        <v/>
      </c>
      <c r="O32" s="210"/>
      <c r="P32" s="232" t="str">
        <f ca="1">IF(AND('Mapa final'!$H$25="Baja",'Mapa final'!$L$25="Menor"),CONCATENATE("R",'Mapa final'!$A$25),"")</f>
        <v/>
      </c>
      <c r="Q32" s="214"/>
      <c r="R32" s="232" t="str">
        <f ca="1">IF(AND('Mapa final'!$H$28="Baja",'Mapa final'!$L$28="Menor"),CONCATENATE("R",'Mapa final'!$A$28),"")</f>
        <v/>
      </c>
      <c r="S32" s="214"/>
      <c r="T32" s="232" t="str">
        <f ca="1">IF(AND('Mapa final'!$H$31="Baja",'Mapa final'!$L$31="Menor"),CONCATENATE("R",'Mapa final'!$A$31),"")</f>
        <v/>
      </c>
      <c r="U32" s="210"/>
      <c r="V32" s="233" t="str">
        <f ca="1">IF(AND('Mapa final'!$H$25="Baja",'Mapa final'!$L$25="Moderado"),CONCATENATE("R",'Mapa final'!$A$25),"")</f>
        <v/>
      </c>
      <c r="W32" s="214"/>
      <c r="X32" s="232" t="str">
        <f ca="1">IF(AND('Mapa final'!$H$28="Baja",'Mapa final'!$L$28="Moderado"),CONCATENATE("R",'Mapa final'!$A$28),"")</f>
        <v/>
      </c>
      <c r="Y32" s="214"/>
      <c r="Z32" s="232" t="str">
        <f ca="1">IF(AND('Mapa final'!$H$31="Baja",'Mapa final'!$L$31="Moderado"),CONCATENATE("R",'Mapa final'!$A$31),"")</f>
        <v/>
      </c>
      <c r="AA32" s="210"/>
      <c r="AB32" s="221" t="str">
        <f ca="1">IF(AND('Mapa final'!$H$25="Baja",'Mapa final'!$L$25="Mayor"),CONCATENATE("R",'Mapa final'!$A$25),"")</f>
        <v/>
      </c>
      <c r="AC32" s="214"/>
      <c r="AD32" s="209" t="str">
        <f ca="1">IF(AND('Mapa final'!$H$28="Baja",'Mapa final'!$L$28="Mayor"),CONCATENATE("R",'Mapa final'!$A$28),"")</f>
        <v/>
      </c>
      <c r="AE32" s="214"/>
      <c r="AF32" s="209" t="str">
        <f ca="1">IF(AND('Mapa final'!$H$31="Baja",'Mapa final'!$L$31="Mayor"),CONCATENATE("R",'Mapa final'!$A$31),"")</f>
        <v/>
      </c>
      <c r="AG32" s="210"/>
      <c r="AH32" s="213" t="str">
        <f ca="1">IF(AND('Mapa final'!$H$25="Baja",'Mapa final'!$L$25="Catastrófico"),CONCATENATE("R",'Mapa final'!$A$25),"")</f>
        <v/>
      </c>
      <c r="AI32" s="214"/>
      <c r="AJ32" s="217" t="str">
        <f ca="1">IF(AND('Mapa final'!$H$28="Baja",'Mapa final'!$L$28="Catastrófico"),CONCATENATE("R",'Mapa final'!$A$28),"")</f>
        <v/>
      </c>
      <c r="AK32" s="214"/>
      <c r="AL32" s="217" t="str">
        <f ca="1">IF(AND('Mapa final'!$H$31="Baja",'Mapa final'!$L$31="Catastrófico"),CONCATENATE("R",'Mapa final'!$A$31),"")</f>
        <v/>
      </c>
      <c r="AM32" s="210"/>
      <c r="AN32" s="1"/>
      <c r="AO32" s="237"/>
      <c r="AP32" s="177"/>
      <c r="AQ32" s="177"/>
      <c r="AR32" s="177"/>
      <c r="AS32" s="177"/>
      <c r="AT32" s="238"/>
      <c r="AU32" s="1"/>
      <c r="AV32" s="1"/>
      <c r="AW32" s="1"/>
      <c r="AX32" s="1"/>
      <c r="AY32" s="1"/>
      <c r="AZ32" s="1"/>
      <c r="BA32" s="1"/>
      <c r="BB32" s="1"/>
      <c r="BC32" s="1"/>
      <c r="BD32" s="1"/>
      <c r="BE32" s="1"/>
      <c r="BF32" s="1"/>
      <c r="BG32" s="1"/>
      <c r="BH32" s="1"/>
      <c r="BI32" s="1"/>
    </row>
    <row r="33" spans="1:61" ht="15.75" customHeight="1" x14ac:dyDescent="0.25">
      <c r="A33" s="1"/>
      <c r="B33" s="254"/>
      <c r="C33" s="177"/>
      <c r="D33" s="178"/>
      <c r="E33" s="189"/>
      <c r="F33" s="177"/>
      <c r="G33" s="177"/>
      <c r="H33" s="177"/>
      <c r="I33" s="177"/>
      <c r="J33" s="215"/>
      <c r="K33" s="216"/>
      <c r="L33" s="211"/>
      <c r="M33" s="216"/>
      <c r="N33" s="211"/>
      <c r="O33" s="212"/>
      <c r="P33" s="211"/>
      <c r="Q33" s="216"/>
      <c r="R33" s="211"/>
      <c r="S33" s="216"/>
      <c r="T33" s="211"/>
      <c r="U33" s="212"/>
      <c r="V33" s="215"/>
      <c r="W33" s="216"/>
      <c r="X33" s="211"/>
      <c r="Y33" s="216"/>
      <c r="Z33" s="211"/>
      <c r="AA33" s="212"/>
      <c r="AB33" s="215"/>
      <c r="AC33" s="216"/>
      <c r="AD33" s="211"/>
      <c r="AE33" s="216"/>
      <c r="AF33" s="211"/>
      <c r="AG33" s="212"/>
      <c r="AH33" s="215"/>
      <c r="AI33" s="216"/>
      <c r="AJ33" s="211"/>
      <c r="AK33" s="216"/>
      <c r="AL33" s="211"/>
      <c r="AM33" s="212"/>
      <c r="AN33" s="1"/>
      <c r="AO33" s="237"/>
      <c r="AP33" s="177"/>
      <c r="AQ33" s="177"/>
      <c r="AR33" s="177"/>
      <c r="AS33" s="177"/>
      <c r="AT33" s="238"/>
      <c r="AU33" s="1"/>
      <c r="AV33" s="1"/>
      <c r="AW33" s="1"/>
      <c r="AX33" s="1"/>
      <c r="AY33" s="1"/>
      <c r="AZ33" s="1"/>
      <c r="BA33" s="1"/>
      <c r="BB33" s="1"/>
      <c r="BC33" s="1"/>
      <c r="BD33" s="1"/>
      <c r="BE33" s="1"/>
      <c r="BF33" s="1"/>
      <c r="BG33" s="1"/>
      <c r="BH33" s="1"/>
      <c r="BI33" s="1"/>
    </row>
    <row r="34" spans="1:61" ht="15.75" customHeight="1" x14ac:dyDescent="0.25">
      <c r="A34" s="1"/>
      <c r="B34" s="254"/>
      <c r="C34" s="177"/>
      <c r="D34" s="178"/>
      <c r="E34" s="189"/>
      <c r="F34" s="177"/>
      <c r="G34" s="177"/>
      <c r="H34" s="177"/>
      <c r="I34" s="177"/>
      <c r="J34" s="249" t="e">
        <f>IF(AND('Mapa final'!#REF!="Baja",'Mapa final'!#REF!="Leve"),CONCATENATE("R",'Mapa final'!#REF!),"")</f>
        <v>#REF!</v>
      </c>
      <c r="K34" s="214"/>
      <c r="L34" s="231" t="e">
        <f>IF(AND('Mapa final'!#REF!="Baja",'Mapa final'!#REF!="Leve"),CONCATENATE("R",'Mapa final'!#REF!),"")</f>
        <v>#REF!</v>
      </c>
      <c r="M34" s="214"/>
      <c r="N34" s="231" t="e">
        <f>IF(AND('Mapa final'!#REF!="Baja",'Mapa final'!#REF!="Leve"),CONCATENATE("R",'Mapa final'!#REF!),"")</f>
        <v>#REF!</v>
      </c>
      <c r="O34" s="210"/>
      <c r="P34" s="232" t="e">
        <f>IF(AND('Mapa final'!#REF!="Baja",'Mapa final'!#REF!="Menor"),CONCATENATE("R",'Mapa final'!#REF!),"")</f>
        <v>#REF!</v>
      </c>
      <c r="Q34" s="214"/>
      <c r="R34" s="232" t="e">
        <f>IF(AND('Mapa final'!#REF!="Baja",'Mapa final'!#REF!="Menor"),CONCATENATE("R",'Mapa final'!#REF!),"")</f>
        <v>#REF!</v>
      </c>
      <c r="S34" s="214"/>
      <c r="T34" s="232" t="e">
        <f>IF(AND('Mapa final'!#REF!="Baja",'Mapa final'!#REF!="Menor"),CONCATENATE("R",'Mapa final'!#REF!),"")</f>
        <v>#REF!</v>
      </c>
      <c r="U34" s="210"/>
      <c r="V34" s="233" t="e">
        <f>IF(AND('Mapa final'!#REF!="Baja",'Mapa final'!#REF!="Moderado"),CONCATENATE("R",'Mapa final'!#REF!),"")</f>
        <v>#REF!</v>
      </c>
      <c r="W34" s="214"/>
      <c r="X34" s="232" t="e">
        <f>IF(AND('Mapa final'!#REF!="Baja",'Mapa final'!#REF!="Moderado"),CONCATENATE("R",'Mapa final'!#REF!),"")</f>
        <v>#REF!</v>
      </c>
      <c r="Y34" s="214"/>
      <c r="Z34" s="232" t="e">
        <f>IF(AND('Mapa final'!#REF!="Baja",'Mapa final'!#REF!="Moderado"),CONCATENATE("R",'Mapa final'!#REF!),"")</f>
        <v>#REF!</v>
      </c>
      <c r="AA34" s="210"/>
      <c r="AB34" s="221" t="e">
        <f>IF(AND('Mapa final'!#REF!="Baja",'Mapa final'!#REF!="Mayor"),CONCATENATE("R",'Mapa final'!#REF!),"")</f>
        <v>#REF!</v>
      </c>
      <c r="AC34" s="214"/>
      <c r="AD34" s="209" t="e">
        <f>IF(AND('Mapa final'!#REF!="Baja",'Mapa final'!#REF!="Mayor"),CONCATENATE("R",'Mapa final'!#REF!),"")</f>
        <v>#REF!</v>
      </c>
      <c r="AE34" s="214"/>
      <c r="AF34" s="209" t="e">
        <f>IF(AND('Mapa final'!#REF!="Baja",'Mapa final'!#REF!="Mayor"),CONCATENATE("R",'Mapa final'!#REF!),"")</f>
        <v>#REF!</v>
      </c>
      <c r="AG34" s="210"/>
      <c r="AH34" s="213" t="e">
        <f>IF(AND('Mapa final'!#REF!="Baja",'Mapa final'!#REF!="Catastrófico"),CONCATENATE("R",'Mapa final'!#REF!),"")</f>
        <v>#REF!</v>
      </c>
      <c r="AI34" s="214"/>
      <c r="AJ34" s="217" t="e">
        <f>IF(AND('Mapa final'!#REF!="Baja",'Mapa final'!#REF!="Catastrófico"),CONCATENATE("R",'Mapa final'!#REF!),"")</f>
        <v>#REF!</v>
      </c>
      <c r="AK34" s="214"/>
      <c r="AL34" s="217" t="e">
        <f>IF(AND('Mapa final'!#REF!="Baja",'Mapa final'!#REF!="Catastrófico"),CONCATENATE("R",'Mapa final'!#REF!),"")</f>
        <v>#REF!</v>
      </c>
      <c r="AM34" s="210"/>
      <c r="AN34" s="1"/>
      <c r="AO34" s="237"/>
      <c r="AP34" s="177"/>
      <c r="AQ34" s="177"/>
      <c r="AR34" s="177"/>
      <c r="AS34" s="177"/>
      <c r="AT34" s="238"/>
      <c r="AU34" s="1"/>
      <c r="AV34" s="1"/>
      <c r="AW34" s="1"/>
      <c r="AX34" s="1"/>
      <c r="AY34" s="1"/>
      <c r="AZ34" s="1"/>
      <c r="BA34" s="1"/>
      <c r="BB34" s="1"/>
      <c r="BC34" s="1"/>
      <c r="BD34" s="1"/>
      <c r="BE34" s="1"/>
      <c r="BF34" s="1"/>
      <c r="BG34" s="1"/>
      <c r="BH34" s="1"/>
      <c r="BI34" s="1"/>
    </row>
    <row r="35" spans="1:61" ht="15.75" customHeight="1" x14ac:dyDescent="0.25">
      <c r="A35" s="1"/>
      <c r="B35" s="254"/>
      <c r="C35" s="177"/>
      <c r="D35" s="178"/>
      <c r="E35" s="189"/>
      <c r="F35" s="177"/>
      <c r="G35" s="177"/>
      <c r="H35" s="177"/>
      <c r="I35" s="177"/>
      <c r="J35" s="215"/>
      <c r="K35" s="216"/>
      <c r="L35" s="211"/>
      <c r="M35" s="216"/>
      <c r="N35" s="211"/>
      <c r="O35" s="212"/>
      <c r="P35" s="211"/>
      <c r="Q35" s="216"/>
      <c r="R35" s="211"/>
      <c r="S35" s="216"/>
      <c r="T35" s="211"/>
      <c r="U35" s="212"/>
      <c r="V35" s="215"/>
      <c r="W35" s="216"/>
      <c r="X35" s="211"/>
      <c r="Y35" s="216"/>
      <c r="Z35" s="211"/>
      <c r="AA35" s="212"/>
      <c r="AB35" s="215"/>
      <c r="AC35" s="216"/>
      <c r="AD35" s="211"/>
      <c r="AE35" s="216"/>
      <c r="AF35" s="211"/>
      <c r="AG35" s="212"/>
      <c r="AH35" s="215"/>
      <c r="AI35" s="216"/>
      <c r="AJ35" s="211"/>
      <c r="AK35" s="216"/>
      <c r="AL35" s="211"/>
      <c r="AM35" s="212"/>
      <c r="AN35" s="1"/>
      <c r="AO35" s="237"/>
      <c r="AP35" s="177"/>
      <c r="AQ35" s="177"/>
      <c r="AR35" s="177"/>
      <c r="AS35" s="177"/>
      <c r="AT35" s="238"/>
      <c r="AU35" s="1"/>
      <c r="AV35" s="1"/>
      <c r="AW35" s="1"/>
      <c r="AX35" s="1"/>
      <c r="AY35" s="1"/>
      <c r="AZ35" s="1"/>
      <c r="BA35" s="1"/>
      <c r="BB35" s="1"/>
      <c r="BC35" s="1"/>
      <c r="BD35" s="1"/>
      <c r="BE35" s="1"/>
      <c r="BF35" s="1"/>
      <c r="BG35" s="1"/>
      <c r="BH35" s="1"/>
      <c r="BI35" s="1"/>
    </row>
    <row r="36" spans="1:61" ht="15.75" customHeight="1" x14ac:dyDescent="0.25">
      <c r="A36" s="1"/>
      <c r="B36" s="254"/>
      <c r="C36" s="177"/>
      <c r="D36" s="178"/>
      <c r="E36" s="189"/>
      <c r="F36" s="177"/>
      <c r="G36" s="177"/>
      <c r="H36" s="177"/>
      <c r="I36" s="177"/>
      <c r="J36" s="249" t="e">
        <f>IF(AND('Mapa final'!#REF!="Baja",'Mapa final'!#REF!="Leve"),CONCATENATE("R",'Mapa final'!#REF!),"")</f>
        <v>#REF!</v>
      </c>
      <c r="K36" s="214"/>
      <c r="L36" s="231" t="str">
        <f>IF(AND('Mapa final'!$H$34="Baja",'Mapa final'!$L$34="Leve"),CONCATENATE("R",'Mapa final'!$A$34),"")</f>
        <v/>
      </c>
      <c r="M36" s="214"/>
      <c r="N36" s="231" t="str">
        <f>IF(AND('Mapa final'!$H$40="Baja",'Mapa final'!$L$40="Leve"),CONCATENATE("R",'Mapa final'!$A$40),"")</f>
        <v/>
      </c>
      <c r="O36" s="210"/>
      <c r="P36" s="232" t="e">
        <f>IF(AND('Mapa final'!#REF!="Baja",'Mapa final'!#REF!="Menor"),CONCATENATE("R",'Mapa final'!#REF!),"")</f>
        <v>#REF!</v>
      </c>
      <c r="Q36" s="214"/>
      <c r="R36" s="232" t="str">
        <f>IF(AND('Mapa final'!$H$34="Baja",'Mapa final'!$L$34="Menor"),CONCATENATE("R",'Mapa final'!$A$34),"")</f>
        <v/>
      </c>
      <c r="S36" s="214"/>
      <c r="T36" s="232" t="str">
        <f>IF(AND('Mapa final'!$H$40="Baja",'Mapa final'!$L$40="Menor"),CONCATENATE("R",'Mapa final'!$A$40),"")</f>
        <v/>
      </c>
      <c r="U36" s="210"/>
      <c r="V36" s="233" t="e">
        <f>IF(AND('Mapa final'!#REF!="Baja",'Mapa final'!#REF!="Moderado"),CONCATENATE("R",'Mapa final'!#REF!),"")</f>
        <v>#REF!</v>
      </c>
      <c r="W36" s="214"/>
      <c r="X36" s="232" t="str">
        <f>IF(AND('Mapa final'!$H$34="Baja",'Mapa final'!$L$34="Moderado"),CONCATENATE("R",'Mapa final'!$A$34),"")</f>
        <v/>
      </c>
      <c r="Y36" s="214"/>
      <c r="Z36" s="232" t="str">
        <f>IF(AND('Mapa final'!$H$40="Baja",'Mapa final'!$L$40="Moderado"),CONCATENATE("R",'Mapa final'!$A$40),"")</f>
        <v/>
      </c>
      <c r="AA36" s="210"/>
      <c r="AB36" s="221" t="e">
        <f>IF(AND('Mapa final'!#REF!="Baja",'Mapa final'!#REF!="Mayor"),CONCATENATE("R",'Mapa final'!#REF!),"")</f>
        <v>#REF!</v>
      </c>
      <c r="AC36" s="214"/>
      <c r="AD36" s="209" t="str">
        <f>IF(AND('Mapa final'!$H$34="Baja",'Mapa final'!$L$34="Mayor"),CONCATENATE("R",'Mapa final'!$A$34),"")</f>
        <v/>
      </c>
      <c r="AE36" s="214"/>
      <c r="AF36" s="209" t="str">
        <f>IF(AND('Mapa final'!$H$40="Baja",'Mapa final'!$L$40="Mayor"),CONCATENATE("R",'Mapa final'!$A$40),"")</f>
        <v/>
      </c>
      <c r="AG36" s="210"/>
      <c r="AH36" s="213" t="e">
        <f>IF(AND('Mapa final'!#REF!="Baja",'Mapa final'!#REF!="Catastrófico"),CONCATENATE("R",'Mapa final'!#REF!),"")</f>
        <v>#REF!</v>
      </c>
      <c r="AI36" s="214"/>
      <c r="AJ36" s="217" t="str">
        <f>IF(AND('Mapa final'!$H$34="Baja",'Mapa final'!$L$34="Catastrófico"),CONCATENATE("R",'Mapa final'!$A$34),"")</f>
        <v/>
      </c>
      <c r="AK36" s="214"/>
      <c r="AL36" s="217" t="str">
        <f>IF(AND('Mapa final'!$H$40="Baja",'Mapa final'!$L$40="Catastrófico"),CONCATENATE("R",'Mapa final'!$A$40),"")</f>
        <v/>
      </c>
      <c r="AM36" s="210"/>
      <c r="AN36" s="1"/>
      <c r="AO36" s="237"/>
      <c r="AP36" s="177"/>
      <c r="AQ36" s="177"/>
      <c r="AR36" s="177"/>
      <c r="AS36" s="177"/>
      <c r="AT36" s="238"/>
      <c r="AU36" s="1"/>
      <c r="AV36" s="1"/>
      <c r="AW36" s="1"/>
      <c r="AX36" s="1"/>
      <c r="AY36" s="1"/>
      <c r="AZ36" s="1"/>
      <c r="BA36" s="1"/>
      <c r="BB36" s="1"/>
      <c r="BC36" s="1"/>
      <c r="BD36" s="1"/>
      <c r="BE36" s="1"/>
      <c r="BF36" s="1"/>
      <c r="BG36" s="1"/>
      <c r="BH36" s="1"/>
      <c r="BI36" s="1"/>
    </row>
    <row r="37" spans="1:61" ht="15.75" customHeight="1" x14ac:dyDescent="0.25">
      <c r="A37" s="1"/>
      <c r="B37" s="254"/>
      <c r="C37" s="177"/>
      <c r="D37" s="178"/>
      <c r="E37" s="223"/>
      <c r="F37" s="247"/>
      <c r="G37" s="247"/>
      <c r="H37" s="247"/>
      <c r="I37" s="247"/>
      <c r="J37" s="223"/>
      <c r="K37" s="224"/>
      <c r="L37" s="225"/>
      <c r="M37" s="224"/>
      <c r="N37" s="225"/>
      <c r="O37" s="226"/>
      <c r="P37" s="225"/>
      <c r="Q37" s="224"/>
      <c r="R37" s="225"/>
      <c r="S37" s="224"/>
      <c r="T37" s="225"/>
      <c r="U37" s="226"/>
      <c r="V37" s="223"/>
      <c r="W37" s="224"/>
      <c r="X37" s="225"/>
      <c r="Y37" s="224"/>
      <c r="Z37" s="225"/>
      <c r="AA37" s="226"/>
      <c r="AB37" s="223"/>
      <c r="AC37" s="224"/>
      <c r="AD37" s="225"/>
      <c r="AE37" s="224"/>
      <c r="AF37" s="225"/>
      <c r="AG37" s="226"/>
      <c r="AH37" s="223"/>
      <c r="AI37" s="224"/>
      <c r="AJ37" s="225"/>
      <c r="AK37" s="224"/>
      <c r="AL37" s="225"/>
      <c r="AM37" s="226"/>
      <c r="AN37" s="1"/>
      <c r="AO37" s="239"/>
      <c r="AP37" s="240"/>
      <c r="AQ37" s="240"/>
      <c r="AR37" s="240"/>
      <c r="AS37" s="240"/>
      <c r="AT37" s="241"/>
      <c r="AU37" s="1"/>
      <c r="AV37" s="1"/>
      <c r="AW37" s="1"/>
      <c r="AX37" s="1"/>
      <c r="AY37" s="1"/>
      <c r="AZ37" s="1"/>
      <c r="BA37" s="1"/>
      <c r="BB37" s="1"/>
      <c r="BC37" s="1"/>
      <c r="BD37" s="1"/>
      <c r="BE37" s="1"/>
      <c r="BF37" s="1"/>
      <c r="BG37" s="1"/>
      <c r="BH37" s="1"/>
      <c r="BI37" s="1"/>
    </row>
    <row r="38" spans="1:61" ht="15.75" customHeight="1" x14ac:dyDescent="0.25">
      <c r="A38" s="1"/>
      <c r="B38" s="254"/>
      <c r="C38" s="177"/>
      <c r="D38" s="178"/>
      <c r="E38" s="245" t="s">
        <v>103</v>
      </c>
      <c r="F38" s="246"/>
      <c r="G38" s="246"/>
      <c r="H38" s="246"/>
      <c r="I38" s="228"/>
      <c r="J38" s="248" t="str">
        <f ca="1">IF(AND('Mapa final'!$H$16="Muy Baja",'Mapa final'!$L$16="Leve"),CONCATENATE("R",'Mapa final'!$A$16),"")</f>
        <v/>
      </c>
      <c r="K38" s="219"/>
      <c r="L38" s="250" t="str">
        <f ca="1">IF(AND('Mapa final'!$H$19="Muy Baja",'Mapa final'!$L$19="Leve"),CONCATENATE("R",'Mapa final'!$A$19),"")</f>
        <v/>
      </c>
      <c r="M38" s="219"/>
      <c r="N38" s="250" t="str">
        <f ca="1">IF(AND('Mapa final'!$H$22="Muy Baja",'Mapa final'!$L$22="Leve"),CONCATENATE("R",'Mapa final'!$A$22),"")</f>
        <v/>
      </c>
      <c r="O38" s="228"/>
      <c r="P38" s="248" t="str">
        <f ca="1">IF(AND('Mapa final'!$H$16="Muy Baja",'Mapa final'!$L$16="Menor"),CONCATENATE("R",'Mapa final'!$A$16),"")</f>
        <v/>
      </c>
      <c r="Q38" s="219"/>
      <c r="R38" s="250" t="str">
        <f ca="1">IF(AND('Mapa final'!$H$19="Muy Baja",'Mapa final'!$L$19="Menor"),CONCATENATE("R",'Mapa final'!$A$19),"")</f>
        <v/>
      </c>
      <c r="S38" s="219"/>
      <c r="T38" s="250" t="str">
        <f ca="1">IF(AND('Mapa final'!$H$22="Muy Baja",'Mapa final'!$L$22="Menor"),CONCATENATE("R",'Mapa final'!$A$22),"")</f>
        <v/>
      </c>
      <c r="U38" s="228"/>
      <c r="V38" s="229" t="str">
        <f ca="1">IF(AND('Mapa final'!$H$16="Muy Baja",'Mapa final'!$L$16="Moderado"),CONCATENATE("R",'Mapa final'!$A$16),"")</f>
        <v/>
      </c>
      <c r="W38" s="219"/>
      <c r="X38" s="227" t="str">
        <f ca="1">IF(AND('Mapa final'!$H$19="Muy Baja",'Mapa final'!$L$19="Moderado"),CONCATENATE("R",'Mapa final'!$A$19),"")</f>
        <v/>
      </c>
      <c r="Y38" s="219"/>
      <c r="Z38" s="227" t="str">
        <f ca="1">IF(AND('Mapa final'!$H$22="Muy Baja",'Mapa final'!$L$22="Moderado"),CONCATENATE("R",'Mapa final'!$A$22),"")</f>
        <v/>
      </c>
      <c r="AA38" s="228"/>
      <c r="AB38" s="218" t="str">
        <f ca="1">IF(AND('Mapa final'!$H$16="Muy Baja",'Mapa final'!$L$16="Mayor"),CONCATENATE("R",'Mapa final'!$A$16),"")</f>
        <v/>
      </c>
      <c r="AC38" s="219"/>
      <c r="AD38" s="220" t="str">
        <f ca="1">IF(AND('Mapa final'!$H$19="Muy Baja",'Mapa final'!$L$19="Mayor"),CONCATENATE("R",'Mapa final'!$A$19),"")</f>
        <v/>
      </c>
      <c r="AE38" s="219"/>
      <c r="AF38" s="220" t="str">
        <f ca="1">IF(AND('Mapa final'!$H$22="Muy Baja",'Mapa final'!$L$22="Mayor"),CONCATENATE("R",'Mapa final'!$A$22),"")</f>
        <v/>
      </c>
      <c r="AG38" s="228"/>
      <c r="AH38" s="230" t="str">
        <f ca="1">IF(AND('Mapa final'!$H$16="Muy Baja",'Mapa final'!$L$16="Catastrófico"),CONCATENATE("R",'Mapa final'!$A$16),"")</f>
        <v/>
      </c>
      <c r="AI38" s="219"/>
      <c r="AJ38" s="222" t="str">
        <f ca="1">IF(AND('Mapa final'!$H$19="Muy Baja",'Mapa final'!$L$19="Catastrófico"),CONCATENATE("R",'Mapa final'!$A$19),"")</f>
        <v/>
      </c>
      <c r="AK38" s="219"/>
      <c r="AL38" s="222" t="str">
        <f ca="1">IF(AND('Mapa final'!$H$22="Muy Baja",'Mapa final'!$L$22="Catastrófico"),CONCATENATE("R",'Mapa final'!$A$22),"")</f>
        <v/>
      </c>
      <c r="AM38" s="228"/>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54"/>
      <c r="C39" s="177"/>
      <c r="D39" s="178"/>
      <c r="E39" s="189"/>
      <c r="F39" s="177"/>
      <c r="G39" s="177"/>
      <c r="H39" s="177"/>
      <c r="I39" s="178"/>
      <c r="J39" s="215"/>
      <c r="K39" s="216"/>
      <c r="L39" s="211"/>
      <c r="M39" s="216"/>
      <c r="N39" s="211"/>
      <c r="O39" s="212"/>
      <c r="P39" s="215"/>
      <c r="Q39" s="216"/>
      <c r="R39" s="211"/>
      <c r="S39" s="216"/>
      <c r="T39" s="211"/>
      <c r="U39" s="212"/>
      <c r="V39" s="215"/>
      <c r="W39" s="216"/>
      <c r="X39" s="211"/>
      <c r="Y39" s="216"/>
      <c r="Z39" s="211"/>
      <c r="AA39" s="212"/>
      <c r="AB39" s="215"/>
      <c r="AC39" s="216"/>
      <c r="AD39" s="211"/>
      <c r="AE39" s="216"/>
      <c r="AF39" s="211"/>
      <c r="AG39" s="212"/>
      <c r="AH39" s="215"/>
      <c r="AI39" s="216"/>
      <c r="AJ39" s="211"/>
      <c r="AK39" s="216"/>
      <c r="AL39" s="211"/>
      <c r="AM39" s="212"/>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54"/>
      <c r="C40" s="177"/>
      <c r="D40" s="178"/>
      <c r="E40" s="189"/>
      <c r="F40" s="177"/>
      <c r="G40" s="177"/>
      <c r="H40" s="177"/>
      <c r="I40" s="178"/>
      <c r="J40" s="249" t="str">
        <f ca="1">IF(AND('Mapa final'!$H$25="Muy Baja",'Mapa final'!$L$25="Leve"),CONCATENATE("R",'Mapa final'!$A$25),"")</f>
        <v/>
      </c>
      <c r="K40" s="214"/>
      <c r="L40" s="231" t="str">
        <f ca="1">IF(AND('Mapa final'!$H$28="Muy Baja",'Mapa final'!$L$28="Leve"),CONCATENATE("R",'Mapa final'!$A$28),"")</f>
        <v/>
      </c>
      <c r="M40" s="214"/>
      <c r="N40" s="231" t="str">
        <f ca="1">IF(AND('Mapa final'!$H$31="Muy Baja",'Mapa final'!$L$31="Leve"),CONCATENATE("R",'Mapa final'!$A$31),"")</f>
        <v/>
      </c>
      <c r="O40" s="210"/>
      <c r="P40" s="249" t="str">
        <f ca="1">IF(AND('Mapa final'!$H$25="Muy Baja",'Mapa final'!$L$25="Menor"),CONCATENATE("R",'Mapa final'!$A$25),"")</f>
        <v/>
      </c>
      <c r="Q40" s="214"/>
      <c r="R40" s="231" t="str">
        <f ca="1">IF(AND('Mapa final'!$H$28="Muy Baja",'Mapa final'!$L$28="Menor"),CONCATENATE("R",'Mapa final'!$A$28),"")</f>
        <v/>
      </c>
      <c r="S40" s="214"/>
      <c r="T40" s="231" t="str">
        <f ca="1">IF(AND('Mapa final'!$H$31="Muy Baja",'Mapa final'!$L$31="Menor"),CONCATENATE("R",'Mapa final'!$A$31),"")</f>
        <v/>
      </c>
      <c r="U40" s="210"/>
      <c r="V40" s="233" t="str">
        <f ca="1">IF(AND('Mapa final'!$H$25="Muy Baja",'Mapa final'!$L$25="Moderado"),CONCATENATE("R",'Mapa final'!$A$25),"")</f>
        <v/>
      </c>
      <c r="W40" s="214"/>
      <c r="X40" s="232" t="str">
        <f ca="1">IF(AND('Mapa final'!$H$28="Muy Baja",'Mapa final'!$L$28="Moderado"),CONCATENATE("R",'Mapa final'!$A$28),"")</f>
        <v/>
      </c>
      <c r="Y40" s="214"/>
      <c r="Z40" s="232" t="str">
        <f ca="1">IF(AND('Mapa final'!$H$31="Muy Baja",'Mapa final'!$L$31="Moderado"),CONCATENATE("R",'Mapa final'!$A$31),"")</f>
        <v/>
      </c>
      <c r="AA40" s="210"/>
      <c r="AB40" s="221" t="str">
        <f ca="1">IF(AND('Mapa final'!$H$25="Muy Baja",'Mapa final'!$L$25="Mayor"),CONCATENATE("R",'Mapa final'!$A$25),"")</f>
        <v/>
      </c>
      <c r="AC40" s="214"/>
      <c r="AD40" s="209" t="str">
        <f ca="1">IF(AND('Mapa final'!$H$28="Muy Baja",'Mapa final'!$L$28="Mayor"),CONCATENATE("R",'Mapa final'!$A$28),"")</f>
        <v/>
      </c>
      <c r="AE40" s="214"/>
      <c r="AF40" s="209" t="str">
        <f ca="1">IF(AND('Mapa final'!$H$31="Muy Baja",'Mapa final'!$L$31="Mayor"),CONCATENATE("R",'Mapa final'!$A$31),"")</f>
        <v/>
      </c>
      <c r="AG40" s="210"/>
      <c r="AH40" s="213" t="str">
        <f ca="1">IF(AND('Mapa final'!$H$25="Muy Baja",'Mapa final'!$L$25="Catastrófico"),CONCATENATE("R",'Mapa final'!$A$25),"")</f>
        <v/>
      </c>
      <c r="AI40" s="214"/>
      <c r="AJ40" s="217" t="str">
        <f ca="1">IF(AND('Mapa final'!$H$28="Muy Baja",'Mapa final'!$L$28="Catastrófico"),CONCATENATE("R",'Mapa final'!$A$28),"")</f>
        <v/>
      </c>
      <c r="AK40" s="214"/>
      <c r="AL40" s="217" t="str">
        <f ca="1">IF(AND('Mapa final'!$H$31="Muy Baja",'Mapa final'!$L$31="Catastrófico"),CONCATENATE("R",'Mapa final'!$A$31),"")</f>
        <v/>
      </c>
      <c r="AM40" s="210"/>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54"/>
      <c r="C41" s="177"/>
      <c r="D41" s="178"/>
      <c r="E41" s="189"/>
      <c r="F41" s="177"/>
      <c r="G41" s="177"/>
      <c r="H41" s="177"/>
      <c r="I41" s="178"/>
      <c r="J41" s="215"/>
      <c r="K41" s="216"/>
      <c r="L41" s="211"/>
      <c r="M41" s="216"/>
      <c r="N41" s="211"/>
      <c r="O41" s="212"/>
      <c r="P41" s="215"/>
      <c r="Q41" s="216"/>
      <c r="R41" s="211"/>
      <c r="S41" s="216"/>
      <c r="T41" s="211"/>
      <c r="U41" s="212"/>
      <c r="V41" s="215"/>
      <c r="W41" s="216"/>
      <c r="X41" s="211"/>
      <c r="Y41" s="216"/>
      <c r="Z41" s="211"/>
      <c r="AA41" s="212"/>
      <c r="AB41" s="215"/>
      <c r="AC41" s="216"/>
      <c r="AD41" s="211"/>
      <c r="AE41" s="216"/>
      <c r="AF41" s="211"/>
      <c r="AG41" s="212"/>
      <c r="AH41" s="215"/>
      <c r="AI41" s="216"/>
      <c r="AJ41" s="211"/>
      <c r="AK41" s="216"/>
      <c r="AL41" s="211"/>
      <c r="AM41" s="212"/>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54"/>
      <c r="C42" s="177"/>
      <c r="D42" s="178"/>
      <c r="E42" s="189"/>
      <c r="F42" s="177"/>
      <c r="G42" s="177"/>
      <c r="H42" s="177"/>
      <c r="I42" s="178"/>
      <c r="J42" s="249" t="e">
        <f>IF(AND('Mapa final'!#REF!="Muy Baja",'Mapa final'!#REF!="Leve"),CONCATENATE("R",'Mapa final'!#REF!),"")</f>
        <v>#REF!</v>
      </c>
      <c r="K42" s="214"/>
      <c r="L42" s="231" t="e">
        <f>IF(AND('Mapa final'!#REF!="Muy Baja",'Mapa final'!#REF!="Leve"),CONCATENATE("R",'Mapa final'!#REF!),"")</f>
        <v>#REF!</v>
      </c>
      <c r="M42" s="214"/>
      <c r="N42" s="231" t="e">
        <f>IF(AND('Mapa final'!#REF!="Muy Baja",'Mapa final'!#REF!="Leve"),CONCATENATE("R",'Mapa final'!#REF!),"")</f>
        <v>#REF!</v>
      </c>
      <c r="O42" s="210"/>
      <c r="P42" s="249" t="e">
        <f>IF(AND('Mapa final'!#REF!="Muy Baja",'Mapa final'!#REF!="Menor"),CONCATENATE("R",'Mapa final'!#REF!),"")</f>
        <v>#REF!</v>
      </c>
      <c r="Q42" s="214"/>
      <c r="R42" s="231" t="e">
        <f>IF(AND('Mapa final'!#REF!="Muy Baja",'Mapa final'!#REF!="Menor"),CONCATENATE("R",'Mapa final'!#REF!),"")</f>
        <v>#REF!</v>
      </c>
      <c r="S42" s="214"/>
      <c r="T42" s="231" t="e">
        <f>IF(AND('Mapa final'!#REF!="Muy Baja",'Mapa final'!#REF!="Menor"),CONCATENATE("R",'Mapa final'!#REF!),"")</f>
        <v>#REF!</v>
      </c>
      <c r="U42" s="210"/>
      <c r="V42" s="233" t="e">
        <f>IF(AND('Mapa final'!#REF!="Muy Baja",'Mapa final'!#REF!="Moderado"),CONCATENATE("R",'Mapa final'!#REF!),"")</f>
        <v>#REF!</v>
      </c>
      <c r="W42" s="214"/>
      <c r="X42" s="232" t="e">
        <f>IF(AND('Mapa final'!#REF!="Muy Baja",'Mapa final'!#REF!="Moderado"),CONCATENATE("R",'Mapa final'!#REF!),"")</f>
        <v>#REF!</v>
      </c>
      <c r="Y42" s="214"/>
      <c r="Z42" s="232" t="e">
        <f>IF(AND('Mapa final'!#REF!="Muy Baja",'Mapa final'!#REF!="Moderado"),CONCATENATE("R",'Mapa final'!#REF!),"")</f>
        <v>#REF!</v>
      </c>
      <c r="AA42" s="210"/>
      <c r="AB42" s="221" t="e">
        <f>IF(AND('Mapa final'!#REF!="Muy Baja",'Mapa final'!#REF!="Mayor"),CONCATENATE("R",'Mapa final'!#REF!),"")</f>
        <v>#REF!</v>
      </c>
      <c r="AC42" s="214"/>
      <c r="AD42" s="209" t="e">
        <f>IF(AND('Mapa final'!#REF!="Muy Baja",'Mapa final'!#REF!="Mayor"),CONCATENATE("R",'Mapa final'!#REF!),"")</f>
        <v>#REF!</v>
      </c>
      <c r="AE42" s="214"/>
      <c r="AF42" s="209" t="e">
        <f>IF(AND('Mapa final'!#REF!="Muy Baja",'Mapa final'!#REF!="Mayor"),CONCATENATE("R",'Mapa final'!#REF!),"")</f>
        <v>#REF!</v>
      </c>
      <c r="AG42" s="210"/>
      <c r="AH42" s="213" t="e">
        <f>IF(AND('Mapa final'!#REF!="Muy Baja",'Mapa final'!#REF!="Catastrófico"),CONCATENATE("R",'Mapa final'!#REF!),"")</f>
        <v>#REF!</v>
      </c>
      <c r="AI42" s="214"/>
      <c r="AJ42" s="217" t="e">
        <f>IF(AND('Mapa final'!#REF!="Muy Baja",'Mapa final'!#REF!="Catastrófico"),CONCATENATE("R",'Mapa final'!#REF!),"")</f>
        <v>#REF!</v>
      </c>
      <c r="AK42" s="214"/>
      <c r="AL42" s="217" t="e">
        <f>IF(AND('Mapa final'!#REF!="Muy Baja",'Mapa final'!#REF!="Catastrófico"),CONCATENATE("R",'Mapa final'!#REF!),"")</f>
        <v>#REF!</v>
      </c>
      <c r="AM42" s="210"/>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54"/>
      <c r="C43" s="177"/>
      <c r="D43" s="178"/>
      <c r="E43" s="189"/>
      <c r="F43" s="177"/>
      <c r="G43" s="177"/>
      <c r="H43" s="177"/>
      <c r="I43" s="178"/>
      <c r="J43" s="215"/>
      <c r="K43" s="216"/>
      <c r="L43" s="211"/>
      <c r="M43" s="216"/>
      <c r="N43" s="211"/>
      <c r="O43" s="212"/>
      <c r="P43" s="215"/>
      <c r="Q43" s="216"/>
      <c r="R43" s="211"/>
      <c r="S43" s="216"/>
      <c r="T43" s="211"/>
      <c r="U43" s="212"/>
      <c r="V43" s="215"/>
      <c r="W43" s="216"/>
      <c r="X43" s="211"/>
      <c r="Y43" s="216"/>
      <c r="Z43" s="211"/>
      <c r="AA43" s="212"/>
      <c r="AB43" s="215"/>
      <c r="AC43" s="216"/>
      <c r="AD43" s="211"/>
      <c r="AE43" s="216"/>
      <c r="AF43" s="211"/>
      <c r="AG43" s="212"/>
      <c r="AH43" s="215"/>
      <c r="AI43" s="216"/>
      <c r="AJ43" s="211"/>
      <c r="AK43" s="216"/>
      <c r="AL43" s="211"/>
      <c r="AM43" s="212"/>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54"/>
      <c r="C44" s="177"/>
      <c r="D44" s="178"/>
      <c r="E44" s="189"/>
      <c r="F44" s="177"/>
      <c r="G44" s="177"/>
      <c r="H44" s="177"/>
      <c r="I44" s="178"/>
      <c r="J44" s="249" t="e">
        <f>IF(AND('Mapa final'!#REF!="Muy Baja",'Mapa final'!#REF!="Leve"),CONCATENATE("R",'Mapa final'!#REF!),"")</f>
        <v>#REF!</v>
      </c>
      <c r="K44" s="214"/>
      <c r="L44" s="231" t="str">
        <f>IF(AND('Mapa final'!$H$34="Muy Baja",'Mapa final'!$L$34="Leve"),CONCATENATE("R",'Mapa final'!$A$34),"")</f>
        <v/>
      </c>
      <c r="M44" s="214"/>
      <c r="N44" s="231" t="str">
        <f>IF(AND('Mapa final'!$H$40="Muy Baja",'Mapa final'!$L$40="Leve"),CONCATENATE("R",'Mapa final'!$A$40),"")</f>
        <v/>
      </c>
      <c r="O44" s="210"/>
      <c r="P44" s="249" t="e">
        <f>IF(AND('Mapa final'!#REF!="Muy Baja",'Mapa final'!#REF!="Menor"),CONCATENATE("R",'Mapa final'!#REF!),"")</f>
        <v>#REF!</v>
      </c>
      <c r="Q44" s="214"/>
      <c r="R44" s="231" t="str">
        <f>IF(AND('Mapa final'!$H$34="Muy Baja",'Mapa final'!$L$34="Menor"),CONCATENATE("R",'Mapa final'!$A$34),"")</f>
        <v/>
      </c>
      <c r="S44" s="214"/>
      <c r="T44" s="231" t="str">
        <f>IF(AND('Mapa final'!$H$40="Muy Baja",'Mapa final'!$L$40="Menor"),CONCATENATE("R",'Mapa final'!$A$40),"")</f>
        <v/>
      </c>
      <c r="U44" s="210"/>
      <c r="V44" s="233" t="e">
        <f>IF(AND('Mapa final'!#REF!="Muy Baja",'Mapa final'!#REF!="Moderado"),CONCATENATE("R",'Mapa final'!#REF!),"")</f>
        <v>#REF!</v>
      </c>
      <c r="W44" s="214"/>
      <c r="X44" s="232" t="str">
        <f>IF(AND('Mapa final'!$H$34="Muy Baja",'Mapa final'!$L$34="Moderado"),CONCATENATE("R",'Mapa final'!$A$34),"")</f>
        <v/>
      </c>
      <c r="Y44" s="214"/>
      <c r="Z44" s="232" t="str">
        <f>IF(AND('Mapa final'!$H$40="Muy Baja",'Mapa final'!$L$40="Moderado"),CONCATENATE("R",'Mapa final'!$A$40),"")</f>
        <v/>
      </c>
      <c r="AA44" s="210"/>
      <c r="AB44" s="221" t="e">
        <f>IF(AND('Mapa final'!#REF!="Muy Baja",'Mapa final'!#REF!="Mayor"),CONCATENATE("R",'Mapa final'!#REF!),"")</f>
        <v>#REF!</v>
      </c>
      <c r="AC44" s="214"/>
      <c r="AD44" s="209" t="str">
        <f>IF(AND('Mapa final'!$H$34="Muy Baja",'Mapa final'!$L$34="Mayor"),CONCATENATE("R",'Mapa final'!$A$34),"")</f>
        <v/>
      </c>
      <c r="AE44" s="214"/>
      <c r="AF44" s="209" t="str">
        <f>IF(AND('Mapa final'!$H$40="Muy Baja",'Mapa final'!$L$40="Mayor"),CONCATENATE("R",'Mapa final'!$A$40),"")</f>
        <v/>
      </c>
      <c r="AG44" s="210"/>
      <c r="AH44" s="213" t="e">
        <f>IF(AND('Mapa final'!#REF!="Muy Baja",'Mapa final'!#REF!="Catastrófico"),CONCATENATE("R",'Mapa final'!#REF!),"")</f>
        <v>#REF!</v>
      </c>
      <c r="AI44" s="214"/>
      <c r="AJ44" s="217" t="str">
        <f>IF(AND('Mapa final'!$H$34="Muy Baja",'Mapa final'!$L$34="Catastrófico"),CONCATENATE("R",'Mapa final'!$A$34),"")</f>
        <v/>
      </c>
      <c r="AK44" s="214"/>
      <c r="AL44" s="217" t="str">
        <f>IF(AND('Mapa final'!$H$40="Muy Baja",'Mapa final'!$L$40="Catastrófico"),CONCATENATE("R",'Mapa final'!$A$40),"")</f>
        <v/>
      </c>
      <c r="AM44" s="210"/>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11"/>
      <c r="C45" s="256"/>
      <c r="D45" s="212"/>
      <c r="E45" s="223"/>
      <c r="F45" s="247"/>
      <c r="G45" s="247"/>
      <c r="H45" s="247"/>
      <c r="I45" s="226"/>
      <c r="J45" s="223"/>
      <c r="K45" s="224"/>
      <c r="L45" s="225"/>
      <c r="M45" s="224"/>
      <c r="N45" s="225"/>
      <c r="O45" s="226"/>
      <c r="P45" s="223"/>
      <c r="Q45" s="224"/>
      <c r="R45" s="225"/>
      <c r="S45" s="224"/>
      <c r="T45" s="225"/>
      <c r="U45" s="226"/>
      <c r="V45" s="223"/>
      <c r="W45" s="224"/>
      <c r="X45" s="225"/>
      <c r="Y45" s="224"/>
      <c r="Z45" s="225"/>
      <c r="AA45" s="226"/>
      <c r="AB45" s="223"/>
      <c r="AC45" s="224"/>
      <c r="AD45" s="225"/>
      <c r="AE45" s="224"/>
      <c r="AF45" s="225"/>
      <c r="AG45" s="226"/>
      <c r="AH45" s="223"/>
      <c r="AI45" s="224"/>
      <c r="AJ45" s="225"/>
      <c r="AK45" s="224"/>
      <c r="AL45" s="225"/>
      <c r="AM45" s="226"/>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45" t="s">
        <v>104</v>
      </c>
      <c r="K46" s="246"/>
      <c r="L46" s="246"/>
      <c r="M46" s="246"/>
      <c r="N46" s="246"/>
      <c r="O46" s="228"/>
      <c r="P46" s="245" t="s">
        <v>105</v>
      </c>
      <c r="Q46" s="246"/>
      <c r="R46" s="246"/>
      <c r="S46" s="246"/>
      <c r="T46" s="246"/>
      <c r="U46" s="228"/>
      <c r="V46" s="245" t="s">
        <v>106</v>
      </c>
      <c r="W46" s="246"/>
      <c r="X46" s="246"/>
      <c r="Y46" s="246"/>
      <c r="Z46" s="246"/>
      <c r="AA46" s="228"/>
      <c r="AB46" s="245" t="s">
        <v>107</v>
      </c>
      <c r="AC46" s="246"/>
      <c r="AD46" s="246"/>
      <c r="AE46" s="246"/>
      <c r="AF46" s="246"/>
      <c r="AG46" s="228"/>
      <c r="AH46" s="245" t="s">
        <v>108</v>
      </c>
      <c r="AI46" s="246"/>
      <c r="AJ46" s="246"/>
      <c r="AK46" s="246"/>
      <c r="AL46" s="246"/>
      <c r="AM46" s="228"/>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89"/>
      <c r="K47" s="177"/>
      <c r="L47" s="177"/>
      <c r="M47" s="177"/>
      <c r="N47" s="177"/>
      <c r="O47" s="178"/>
      <c r="P47" s="189"/>
      <c r="Q47" s="177"/>
      <c r="R47" s="177"/>
      <c r="S47" s="177"/>
      <c r="T47" s="177"/>
      <c r="U47" s="178"/>
      <c r="V47" s="189"/>
      <c r="W47" s="177"/>
      <c r="X47" s="177"/>
      <c r="Y47" s="177"/>
      <c r="Z47" s="177"/>
      <c r="AA47" s="178"/>
      <c r="AB47" s="189"/>
      <c r="AC47" s="177"/>
      <c r="AD47" s="177"/>
      <c r="AE47" s="177"/>
      <c r="AF47" s="177"/>
      <c r="AG47" s="178"/>
      <c r="AH47" s="189"/>
      <c r="AI47" s="177"/>
      <c r="AJ47" s="177"/>
      <c r="AK47" s="177"/>
      <c r="AL47" s="177"/>
      <c r="AM47" s="178"/>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89"/>
      <c r="K48" s="177"/>
      <c r="L48" s="177"/>
      <c r="M48" s="177"/>
      <c r="N48" s="177"/>
      <c r="O48" s="178"/>
      <c r="P48" s="189"/>
      <c r="Q48" s="177"/>
      <c r="R48" s="177"/>
      <c r="S48" s="177"/>
      <c r="T48" s="177"/>
      <c r="U48" s="178"/>
      <c r="V48" s="189"/>
      <c r="W48" s="177"/>
      <c r="X48" s="177"/>
      <c r="Y48" s="177"/>
      <c r="Z48" s="177"/>
      <c r="AA48" s="178"/>
      <c r="AB48" s="189"/>
      <c r="AC48" s="177"/>
      <c r="AD48" s="177"/>
      <c r="AE48" s="177"/>
      <c r="AF48" s="177"/>
      <c r="AG48" s="178"/>
      <c r="AH48" s="189"/>
      <c r="AI48" s="177"/>
      <c r="AJ48" s="177"/>
      <c r="AK48" s="177"/>
      <c r="AL48" s="177"/>
      <c r="AM48" s="178"/>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89"/>
      <c r="K49" s="177"/>
      <c r="L49" s="177"/>
      <c r="M49" s="177"/>
      <c r="N49" s="177"/>
      <c r="O49" s="178"/>
      <c r="P49" s="189"/>
      <c r="Q49" s="177"/>
      <c r="R49" s="177"/>
      <c r="S49" s="177"/>
      <c r="T49" s="177"/>
      <c r="U49" s="178"/>
      <c r="V49" s="189"/>
      <c r="W49" s="177"/>
      <c r="X49" s="177"/>
      <c r="Y49" s="177"/>
      <c r="Z49" s="177"/>
      <c r="AA49" s="178"/>
      <c r="AB49" s="189"/>
      <c r="AC49" s="177"/>
      <c r="AD49" s="177"/>
      <c r="AE49" s="177"/>
      <c r="AF49" s="177"/>
      <c r="AG49" s="178"/>
      <c r="AH49" s="189"/>
      <c r="AI49" s="177"/>
      <c r="AJ49" s="177"/>
      <c r="AK49" s="177"/>
      <c r="AL49" s="177"/>
      <c r="AM49" s="178"/>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89"/>
      <c r="K50" s="177"/>
      <c r="L50" s="177"/>
      <c r="M50" s="177"/>
      <c r="N50" s="177"/>
      <c r="O50" s="178"/>
      <c r="P50" s="189"/>
      <c r="Q50" s="177"/>
      <c r="R50" s="177"/>
      <c r="S50" s="177"/>
      <c r="T50" s="177"/>
      <c r="U50" s="178"/>
      <c r="V50" s="189"/>
      <c r="W50" s="177"/>
      <c r="X50" s="177"/>
      <c r="Y50" s="177"/>
      <c r="Z50" s="177"/>
      <c r="AA50" s="178"/>
      <c r="AB50" s="189"/>
      <c r="AC50" s="177"/>
      <c r="AD50" s="177"/>
      <c r="AE50" s="177"/>
      <c r="AF50" s="177"/>
      <c r="AG50" s="178"/>
      <c r="AH50" s="189"/>
      <c r="AI50" s="177"/>
      <c r="AJ50" s="177"/>
      <c r="AK50" s="177"/>
      <c r="AL50" s="177"/>
      <c r="AM50" s="178"/>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23"/>
      <c r="K51" s="247"/>
      <c r="L51" s="247"/>
      <c r="M51" s="247"/>
      <c r="N51" s="247"/>
      <c r="O51" s="226"/>
      <c r="P51" s="223"/>
      <c r="Q51" s="247"/>
      <c r="R51" s="247"/>
      <c r="S51" s="247"/>
      <c r="T51" s="247"/>
      <c r="U51" s="226"/>
      <c r="V51" s="223"/>
      <c r="W51" s="247"/>
      <c r="X51" s="247"/>
      <c r="Y51" s="247"/>
      <c r="Z51" s="247"/>
      <c r="AA51" s="226"/>
      <c r="AB51" s="223"/>
      <c r="AC51" s="247"/>
      <c r="AD51" s="247"/>
      <c r="AE51" s="247"/>
      <c r="AF51" s="247"/>
      <c r="AG51" s="226"/>
      <c r="AH51" s="223"/>
      <c r="AI51" s="247"/>
      <c r="AJ51" s="247"/>
      <c r="AK51" s="247"/>
      <c r="AL51" s="247"/>
      <c r="AM51" s="226"/>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
      <c r="AV53" s="1"/>
      <c r="AW53" s="1"/>
      <c r="AX53" s="1"/>
      <c r="AY53" s="1"/>
      <c r="AZ53" s="1"/>
      <c r="BA53" s="1"/>
      <c r="BB53" s="1"/>
      <c r="BC53" s="1"/>
      <c r="BD53" s="1"/>
      <c r="BE53" s="1"/>
      <c r="BF53" s="1"/>
      <c r="BG53" s="1"/>
      <c r="BH53" s="1"/>
      <c r="BI53" s="1"/>
    </row>
    <row r="54" spans="1:61" ht="15" customHeight="1" x14ac:dyDescent="0.25">
      <c r="A54" s="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topLeftCell="A21" zoomScale="50" zoomScaleNormal="50" workbookViewId="0">
      <selection activeCell="T46" sqref="T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63" t="s">
        <v>109</v>
      </c>
      <c r="C2" s="177"/>
      <c r="D2" s="177"/>
      <c r="E2" s="177"/>
      <c r="F2" s="177"/>
      <c r="G2" s="177"/>
      <c r="H2" s="177"/>
      <c r="I2" s="177"/>
      <c r="J2" s="252" t="s">
        <v>15</v>
      </c>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14"/>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77"/>
      <c r="C3" s="177"/>
      <c r="D3" s="177"/>
      <c r="E3" s="177"/>
      <c r="F3" s="177"/>
      <c r="G3" s="177"/>
      <c r="H3" s="177"/>
      <c r="I3" s="177"/>
      <c r="J3" s="254"/>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255"/>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77"/>
      <c r="C4" s="177"/>
      <c r="D4" s="177"/>
      <c r="E4" s="177"/>
      <c r="F4" s="177"/>
      <c r="G4" s="177"/>
      <c r="H4" s="177"/>
      <c r="I4" s="177"/>
      <c r="J4" s="211"/>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1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57" t="s">
        <v>94</v>
      </c>
      <c r="C6" s="253"/>
      <c r="D6" s="210"/>
      <c r="E6" s="262" t="s">
        <v>95</v>
      </c>
      <c r="F6" s="246"/>
      <c r="G6" s="246"/>
      <c r="H6" s="246"/>
      <c r="I6" s="228"/>
      <c r="J6" s="19" t="str">
        <f>IF(AND('Mapa final'!$Y$16="Muy Alta",'Mapa final'!$AA$16="Leve"),CONCATENATE("R1C",'Mapa final'!$O$16),"")</f>
        <v/>
      </c>
      <c r="K6" s="20" t="str">
        <f>IF(AND('Mapa final'!$Y$17="Muy Alta",'Mapa final'!$AA$17="Leve"),CONCATENATE("R1C",'Mapa final'!$O$17),"")</f>
        <v/>
      </c>
      <c r="L6" s="20" t="str">
        <f>IF(AND('Mapa final'!$Y$18="Muy Alta",'Mapa final'!$AA$18="Leve"),CONCATENATE("R1C",'Mapa final'!$O$18),"")</f>
        <v/>
      </c>
      <c r="M6" s="20" t="e">
        <f>IF(AND('Mapa final'!#REF!="Muy Alta",'Mapa final'!#REF!="Leve"),CONCATENATE("R1C",'Mapa final'!#REF!),"")</f>
        <v>#REF!</v>
      </c>
      <c r="N6" s="20" t="e">
        <f>IF(AND('Mapa final'!#REF!="Muy Alta",'Mapa final'!#REF!="Leve"),CONCATENATE("R1C",'Mapa final'!#REF!),"")</f>
        <v>#REF!</v>
      </c>
      <c r="O6" s="21" t="e">
        <f>IF(AND('Mapa final'!#REF!="Muy Alta",'Mapa final'!#REF!="Leve"),CONCATENATE("R1C",'Mapa final'!#REF!),"")</f>
        <v>#REF!</v>
      </c>
      <c r="P6" s="19" t="str">
        <f>IF(AND('Mapa final'!$Y$16="Muy Alta",'Mapa final'!$AA$16="Menor"),CONCATENATE("R1C",'Mapa final'!$O$16),"")</f>
        <v/>
      </c>
      <c r="Q6" s="20" t="str">
        <f>IF(AND('Mapa final'!$Y$17="Muy Alta",'Mapa final'!$AA$17="Menor"),CONCATENATE("R1C",'Mapa final'!$O$17),"")</f>
        <v/>
      </c>
      <c r="R6" s="20" t="str">
        <f>IF(AND('Mapa final'!$Y$18="Muy Alta",'Mapa final'!$AA$18="Menor"),CONCATENATE("R1C",'Mapa final'!$O$18),"")</f>
        <v/>
      </c>
      <c r="S6" s="20" t="e">
        <f>IF(AND('Mapa final'!#REF!="Muy Alta",'Mapa final'!#REF!="Menor"),CONCATENATE("R1C",'Mapa final'!#REF!),"")</f>
        <v>#REF!</v>
      </c>
      <c r="T6" s="20" t="e">
        <f>IF(AND('Mapa final'!#REF!="Muy Alta",'Mapa final'!#REF!="Menor"),CONCATENATE("R1C",'Mapa final'!#REF!),"")</f>
        <v>#REF!</v>
      </c>
      <c r="U6" s="21" t="e">
        <f>IF(AND('Mapa final'!#REF!="Muy Alta",'Mapa final'!#REF!="Menor"),CONCATENATE("R1C",'Mapa final'!#REF!),"")</f>
        <v>#REF!</v>
      </c>
      <c r="V6" s="19" t="str">
        <f>IF(AND('Mapa final'!$Y$16="Muy Alta",'Mapa final'!$AA$16="Moderado"),CONCATENATE("R1C",'Mapa final'!$O$16),"")</f>
        <v/>
      </c>
      <c r="W6" s="20" t="str">
        <f>IF(AND('Mapa final'!$Y$17="Muy Alta",'Mapa final'!$AA$17="Moderado"),CONCATENATE("R1C",'Mapa final'!$O$17),"")</f>
        <v/>
      </c>
      <c r="X6" s="20" t="str">
        <f>IF(AND('Mapa final'!$Y$18="Muy Alta",'Mapa final'!$AA$18="Moderado"),CONCATENATE("R1C",'Mapa final'!$O$18),"")</f>
        <v/>
      </c>
      <c r="Y6" s="20" t="e">
        <f>IF(AND('Mapa final'!#REF!="Muy Alta",'Mapa final'!#REF!="Moderado"),CONCATENATE("R1C",'Mapa final'!#REF!),"")</f>
        <v>#REF!</v>
      </c>
      <c r="Z6" s="20" t="e">
        <f>IF(AND('Mapa final'!#REF!="Muy Alta",'Mapa final'!#REF!="Moderado"),CONCATENATE("R1C",'Mapa final'!#REF!),"")</f>
        <v>#REF!</v>
      </c>
      <c r="AA6" s="21" t="e">
        <f>IF(AND('Mapa final'!#REF!="Muy Alta",'Mapa final'!#REF!="Moderado"),CONCATENATE("R1C",'Mapa final'!#REF!),"")</f>
        <v>#REF!</v>
      </c>
      <c r="AB6" s="19" t="str">
        <f>IF(AND('Mapa final'!$Y$16="Muy Alta",'Mapa final'!$AA$16="Mayor"),CONCATENATE("R1C",'Mapa final'!$O$16),"")</f>
        <v/>
      </c>
      <c r="AC6" s="20" t="str">
        <f>IF(AND('Mapa final'!$Y$17="Muy Alta",'Mapa final'!$AA$17="Mayor"),CONCATENATE("R1C",'Mapa final'!$O$17),"")</f>
        <v/>
      </c>
      <c r="AD6" s="20" t="str">
        <f>IF(AND('Mapa final'!$Y$18="Muy Alta",'Mapa final'!$AA$18="Mayor"),CONCATENATE("R1C",'Mapa final'!$O$18),"")</f>
        <v/>
      </c>
      <c r="AE6" s="20" t="e">
        <f>IF(AND('Mapa final'!#REF!="Muy Alta",'Mapa final'!#REF!="Mayor"),CONCATENATE("R1C",'Mapa final'!#REF!),"")</f>
        <v>#REF!</v>
      </c>
      <c r="AF6" s="20" t="e">
        <f>IF(AND('Mapa final'!#REF!="Muy Alta",'Mapa final'!#REF!="Mayor"),CONCATENATE("R1C",'Mapa final'!#REF!),"")</f>
        <v>#REF!</v>
      </c>
      <c r="AG6" s="21" t="e">
        <f>IF(AND('Mapa final'!#REF!="Muy Alta",'Mapa final'!#REF!="Mayor"),CONCATENATE("R1C",'Mapa final'!#REF!),"")</f>
        <v>#REF!</v>
      </c>
      <c r="AH6" s="22" t="str">
        <f>IF(AND('Mapa final'!$Y$16="Muy Alta",'Mapa final'!$AA$16="Catastrófico"),CONCATENATE("R1C",'Mapa final'!$O$16),"")</f>
        <v/>
      </c>
      <c r="AI6" s="23" t="str">
        <f>IF(AND('Mapa final'!$Y$17="Muy Alta",'Mapa final'!$AA$17="Catastrófico"),CONCATENATE("R1C",'Mapa final'!$O$17),"")</f>
        <v/>
      </c>
      <c r="AJ6" s="23" t="str">
        <f>IF(AND('Mapa final'!$Y$18="Muy Alta",'Mapa final'!$AA$18="Catastrófico"),CONCATENATE("R1C",'Mapa final'!$O$18),"")</f>
        <v/>
      </c>
      <c r="AK6" s="23" t="e">
        <f>IF(AND('Mapa final'!#REF!="Muy Alta",'Mapa final'!#REF!="Catastrófico"),CONCATENATE("R1C",'Mapa final'!#REF!),"")</f>
        <v>#REF!</v>
      </c>
      <c r="AL6" s="23" t="e">
        <f>IF(AND('Mapa final'!#REF!="Muy Alta",'Mapa final'!#REF!="Catastrófico"),CONCATENATE("R1C",'Mapa final'!#REF!),"")</f>
        <v>#REF!</v>
      </c>
      <c r="AM6" s="24" t="e">
        <f>IF(AND('Mapa final'!#REF!="Muy Alta",'Mapa final'!#REF!="Catastrófico"),CONCATENATE("R1C",'Mapa final'!#REF!),"")</f>
        <v>#REF!</v>
      </c>
      <c r="AN6" s="1"/>
      <c r="AO6" s="260" t="s">
        <v>96</v>
      </c>
      <c r="AP6" s="235"/>
      <c r="AQ6" s="235"/>
      <c r="AR6" s="235"/>
      <c r="AS6" s="235"/>
      <c r="AT6" s="236"/>
      <c r="AU6" s="1"/>
      <c r="AV6" s="1"/>
      <c r="AW6" s="1"/>
      <c r="AX6" s="1"/>
      <c r="AY6" s="1"/>
      <c r="AZ6" s="1"/>
      <c r="BA6" s="1"/>
      <c r="BB6" s="1"/>
      <c r="BC6" s="1"/>
      <c r="BD6" s="1"/>
      <c r="BE6" s="1"/>
      <c r="BF6" s="1"/>
      <c r="BG6" s="1"/>
      <c r="BH6" s="1"/>
      <c r="BI6" s="1"/>
    </row>
    <row r="7" spans="1:61" ht="15" customHeight="1" x14ac:dyDescent="0.25">
      <c r="A7" s="1"/>
      <c r="B7" s="254"/>
      <c r="C7" s="177"/>
      <c r="D7" s="178"/>
      <c r="E7" s="189"/>
      <c r="F7" s="177"/>
      <c r="G7" s="177"/>
      <c r="H7" s="177"/>
      <c r="I7" s="178"/>
      <c r="J7" s="25" t="str">
        <f>IF(AND('Mapa final'!$Y$19="Muy Alta",'Mapa final'!$AA$19="Leve"),CONCATENATE("R2C",'Mapa final'!$O$19),"")</f>
        <v/>
      </c>
      <c r="K7" s="26" t="e">
        <f>IF(AND('Mapa final'!#REF!="Muy Alta",'Mapa final'!#REF!="Leve"),CONCATENATE("R2C",'Mapa final'!#REF!),"")</f>
        <v>#REF!</v>
      </c>
      <c r="L7" s="26" t="e">
        <f>IF(AND('Mapa final'!#REF!="Muy Alta",'Mapa final'!#REF!="Leve"),CONCATENATE("R2C",'Mapa final'!#REF!),"")</f>
        <v>#REF!</v>
      </c>
      <c r="M7" s="26" t="e">
        <f>IF(AND('Mapa final'!#REF!="Muy Alta",'Mapa final'!#REF!="Leve"),CONCATENATE("R2C",'Mapa final'!#REF!),"")</f>
        <v>#REF!</v>
      </c>
      <c r="N7" s="26" t="str">
        <f>IF(AND('Mapa final'!$Y$20="Muy Alta",'Mapa final'!$AA$20="Leve"),CONCATENATE("R2C",'Mapa final'!$O$20),"")</f>
        <v/>
      </c>
      <c r="O7" s="27" t="str">
        <f>IF(AND('Mapa final'!$Y$21="Muy Alta",'Mapa final'!$AA$21="Leve"),CONCATENATE("R2C",'Mapa final'!$O$21),"")</f>
        <v/>
      </c>
      <c r="P7" s="25" t="str">
        <f>IF(AND('Mapa final'!$Y$19="Muy Alta",'Mapa final'!$AA$19="Menor"),CONCATENATE("R2C",'Mapa final'!$O$19),"")</f>
        <v/>
      </c>
      <c r="Q7" s="26" t="e">
        <f>IF(AND('Mapa final'!#REF!="Muy Alta",'Mapa final'!#REF!="Menor"),CONCATENATE("R2C",'Mapa final'!#REF!),"")</f>
        <v>#REF!</v>
      </c>
      <c r="R7" s="26" t="e">
        <f>IF(AND('Mapa final'!#REF!="Muy Alta",'Mapa final'!#REF!="Menor"),CONCATENATE("R2C",'Mapa final'!#REF!),"")</f>
        <v>#REF!</v>
      </c>
      <c r="S7" s="26" t="e">
        <f>IF(AND('Mapa final'!#REF!="Muy Alta",'Mapa final'!#REF!="Menor"),CONCATENATE("R2C",'Mapa final'!#REF!),"")</f>
        <v>#REF!</v>
      </c>
      <c r="T7" s="26" t="str">
        <f>IF(AND('Mapa final'!$Y$20="Muy Alta",'Mapa final'!$AA$20="Menor"),CONCATENATE("R2C",'Mapa final'!$O$20),"")</f>
        <v/>
      </c>
      <c r="U7" s="27" t="str">
        <f>IF(AND('Mapa final'!$Y$21="Muy Alta",'Mapa final'!$AA$21="Menor"),CONCATENATE("R2C",'Mapa final'!$O$21),"")</f>
        <v/>
      </c>
      <c r="V7" s="25" t="str">
        <f>IF(AND('Mapa final'!$Y$19="Muy Alta",'Mapa final'!$AA$19="Moderado"),CONCATENATE("R2C",'Mapa final'!$O$19),"")</f>
        <v/>
      </c>
      <c r="W7" s="26" t="e">
        <f>IF(AND('Mapa final'!#REF!="Muy Alta",'Mapa final'!#REF!="Moderado"),CONCATENATE("R2C",'Mapa final'!#REF!),"")</f>
        <v>#REF!</v>
      </c>
      <c r="X7" s="26" t="e">
        <f>IF(AND('Mapa final'!#REF!="Muy Alta",'Mapa final'!#REF!="Moderado"),CONCATENATE("R2C",'Mapa final'!#REF!),"")</f>
        <v>#REF!</v>
      </c>
      <c r="Y7" s="26" t="e">
        <f>IF(AND('Mapa final'!#REF!="Muy Alta",'Mapa final'!#REF!="Moderado"),CONCATENATE("R2C",'Mapa final'!#REF!),"")</f>
        <v>#REF!</v>
      </c>
      <c r="Z7" s="26" t="str">
        <f>IF(AND('Mapa final'!$Y$20="Muy Alta",'Mapa final'!$AA$20="Moderado"),CONCATENATE("R2C",'Mapa final'!$O$20),"")</f>
        <v/>
      </c>
      <c r="AA7" s="27" t="str">
        <f>IF(AND('Mapa final'!$Y$21="Muy Alta",'Mapa final'!$AA$21="Moderado"),CONCATENATE("R2C",'Mapa final'!$O$21),"")</f>
        <v/>
      </c>
      <c r="AB7" s="25" t="str">
        <f>IF(AND('Mapa final'!$Y$19="Muy Alta",'Mapa final'!$AA$19="Mayor"),CONCATENATE("R2C",'Mapa final'!$O$19),"")</f>
        <v/>
      </c>
      <c r="AC7" s="26" t="e">
        <f>IF(AND('Mapa final'!#REF!="Muy Alta",'Mapa final'!#REF!="Mayor"),CONCATENATE("R2C",'Mapa final'!#REF!),"")</f>
        <v>#REF!</v>
      </c>
      <c r="AD7" s="26" t="e">
        <f>IF(AND('Mapa final'!#REF!="Muy Alta",'Mapa final'!#REF!="Mayor"),CONCATENATE("R2C",'Mapa final'!#REF!),"")</f>
        <v>#REF!</v>
      </c>
      <c r="AE7" s="26" t="e">
        <f>IF(AND('Mapa final'!#REF!="Muy Alta",'Mapa final'!#REF!="Mayor"),CONCATENATE("R2C",'Mapa final'!#REF!),"")</f>
        <v>#REF!</v>
      </c>
      <c r="AF7" s="26" t="str">
        <f>IF(AND('Mapa final'!$Y$20="Muy Alta",'Mapa final'!$AA$20="Mayor"),CONCATENATE("R2C",'Mapa final'!$O$20),"")</f>
        <v/>
      </c>
      <c r="AG7" s="27" t="str">
        <f>IF(AND('Mapa final'!$Y$21="Muy Alta",'Mapa final'!$AA$21="Mayor"),CONCATENATE("R2C",'Mapa final'!$O$21),"")</f>
        <v/>
      </c>
      <c r="AH7" s="28" t="str">
        <f>IF(AND('Mapa final'!$Y$19="Muy Alta",'Mapa final'!$AA$19="Catastrófico"),CONCATENATE("R2C",'Mapa final'!$O$19),"")</f>
        <v/>
      </c>
      <c r="AI7" s="29" t="e">
        <f>IF(AND('Mapa final'!#REF!="Muy Alta",'Mapa final'!#REF!="Catastrófico"),CONCATENATE("R2C",'Mapa final'!#REF!),"")</f>
        <v>#REF!</v>
      </c>
      <c r="AJ7" s="29" t="e">
        <f>IF(AND('Mapa final'!#REF!="Muy Alta",'Mapa final'!#REF!="Catastrófico"),CONCATENATE("R2C",'Mapa final'!#REF!),"")</f>
        <v>#REF!</v>
      </c>
      <c r="AK7" s="29" t="e">
        <f>IF(AND('Mapa final'!#REF!="Muy Alta",'Mapa final'!#REF!="Catastrófico"),CONCATENATE("R2C",'Mapa final'!#REF!),"")</f>
        <v>#REF!</v>
      </c>
      <c r="AL7" s="29" t="str">
        <f>IF(AND('Mapa final'!$Y$20="Muy Alta",'Mapa final'!$AA$20="Catastrófico"),CONCATENATE("R2C",'Mapa final'!$O$20),"")</f>
        <v/>
      </c>
      <c r="AM7" s="30" t="str">
        <f>IF(AND('Mapa final'!$Y$21="Muy Alta",'Mapa final'!$AA$21="Catastrófico"),CONCATENATE("R2C",'Mapa final'!$O$21),"")</f>
        <v/>
      </c>
      <c r="AN7" s="1"/>
      <c r="AO7" s="237"/>
      <c r="AP7" s="177"/>
      <c r="AQ7" s="177"/>
      <c r="AR7" s="177"/>
      <c r="AS7" s="177"/>
      <c r="AT7" s="238"/>
      <c r="AU7" s="1"/>
      <c r="AV7" s="1"/>
      <c r="AW7" s="1"/>
      <c r="AX7" s="1"/>
      <c r="AY7" s="1"/>
      <c r="AZ7" s="1"/>
      <c r="BA7" s="1"/>
      <c r="BB7" s="1"/>
      <c r="BC7" s="1"/>
      <c r="BD7" s="1"/>
      <c r="BE7" s="1"/>
      <c r="BF7" s="1"/>
      <c r="BG7" s="1"/>
      <c r="BH7" s="1"/>
      <c r="BI7" s="1"/>
    </row>
    <row r="8" spans="1:61" ht="15" customHeight="1" x14ac:dyDescent="0.25">
      <c r="A8" s="1"/>
      <c r="B8" s="254"/>
      <c r="C8" s="177"/>
      <c r="D8" s="178"/>
      <c r="E8" s="189"/>
      <c r="F8" s="177"/>
      <c r="G8" s="177"/>
      <c r="H8" s="177"/>
      <c r="I8" s="178"/>
      <c r="J8" s="25" t="str">
        <f>IF(AND('Mapa final'!$Y$22="Muy Alta",'Mapa final'!$AA$22="Leve"),CONCATENATE("R3C",'Mapa final'!$O$22),"")</f>
        <v/>
      </c>
      <c r="K8" s="26" t="str">
        <f>IF(AND('Mapa final'!$Y$23="Muy Alta",'Mapa final'!$AA$23="Leve"),CONCATENATE("R3C",'Mapa final'!$O$23),"")</f>
        <v/>
      </c>
      <c r="L8" s="26" t="str">
        <f>IF(AND('Mapa final'!$Y$24="Muy Alta",'Mapa final'!$AA$24="Leve"),CONCATENATE("R3C",'Mapa final'!$O$24),"")</f>
        <v/>
      </c>
      <c r="M8" s="26" t="e">
        <f>IF(AND('Mapa final'!#REF!="Muy Alta",'Mapa final'!#REF!="Leve"),CONCATENATE("R3C",'Mapa final'!#REF!),"")</f>
        <v>#REF!</v>
      </c>
      <c r="N8" s="26" t="e">
        <f>IF(AND('Mapa final'!#REF!="Muy Alta",'Mapa final'!#REF!="Leve"),CONCATENATE("R3C",'Mapa final'!#REF!),"")</f>
        <v>#REF!</v>
      </c>
      <c r="O8" s="27" t="e">
        <f>IF(AND('Mapa final'!#REF!="Muy Alta",'Mapa final'!#REF!="Leve"),CONCATENATE("R3C",'Mapa final'!#REF!),"")</f>
        <v>#REF!</v>
      </c>
      <c r="P8" s="25" t="str">
        <f>IF(AND('Mapa final'!$Y$22="Muy Alta",'Mapa final'!$AA$22="Menor"),CONCATENATE("R3C",'Mapa final'!$O$22),"")</f>
        <v/>
      </c>
      <c r="Q8" s="26" t="str">
        <f>IF(AND('Mapa final'!$Y$23="Muy Alta",'Mapa final'!$AA$23="Menor"),CONCATENATE("R3C",'Mapa final'!$O$23),"")</f>
        <v/>
      </c>
      <c r="R8" s="26" t="str">
        <f>IF(AND('Mapa final'!$Y$24="Muy Alta",'Mapa final'!$AA$24="Menor"),CONCATENATE("R3C",'Mapa final'!$O$24),"")</f>
        <v/>
      </c>
      <c r="S8" s="26" t="e">
        <f>IF(AND('Mapa final'!#REF!="Muy Alta",'Mapa final'!#REF!="Menor"),CONCATENATE("R3C",'Mapa final'!#REF!),"")</f>
        <v>#REF!</v>
      </c>
      <c r="T8" s="26" t="e">
        <f>IF(AND('Mapa final'!#REF!="Muy Alta",'Mapa final'!#REF!="Menor"),CONCATENATE("R3C",'Mapa final'!#REF!),"")</f>
        <v>#REF!</v>
      </c>
      <c r="U8" s="27" t="e">
        <f>IF(AND('Mapa final'!#REF!="Muy Alta",'Mapa final'!#REF!="Menor"),CONCATENATE("R3C",'Mapa final'!#REF!),"")</f>
        <v>#REF!</v>
      </c>
      <c r="V8" s="25" t="str">
        <f>IF(AND('Mapa final'!$Y$22="Muy Alta",'Mapa final'!$AA$22="Moderado"),CONCATENATE("R3C",'Mapa final'!$O$22),"")</f>
        <v/>
      </c>
      <c r="W8" s="26" t="str">
        <f>IF(AND('Mapa final'!$Y$23="Muy Alta",'Mapa final'!$AA$23="Moderado"),CONCATENATE("R3C",'Mapa final'!$O$23),"")</f>
        <v/>
      </c>
      <c r="X8" s="26" t="str">
        <f>IF(AND('Mapa final'!$Y$24="Muy Alta",'Mapa final'!$AA$24="Moderado"),CONCATENATE("R3C",'Mapa final'!$O$24),"")</f>
        <v/>
      </c>
      <c r="Y8" s="26" t="e">
        <f>IF(AND('Mapa final'!#REF!="Muy Alta",'Mapa final'!#REF!="Moderado"),CONCATENATE("R3C",'Mapa final'!#REF!),"")</f>
        <v>#REF!</v>
      </c>
      <c r="Z8" s="26" t="e">
        <f>IF(AND('Mapa final'!#REF!="Muy Alta",'Mapa final'!#REF!="Moderado"),CONCATENATE("R3C",'Mapa final'!#REF!),"")</f>
        <v>#REF!</v>
      </c>
      <c r="AA8" s="27" t="e">
        <f>IF(AND('Mapa final'!#REF!="Muy Alta",'Mapa final'!#REF!="Moderado"),CONCATENATE("R3C",'Mapa final'!#REF!),"")</f>
        <v>#REF!</v>
      </c>
      <c r="AB8" s="25" t="str">
        <f>IF(AND('Mapa final'!$Y$22="Muy Alta",'Mapa final'!$AA$22="Mayor"),CONCATENATE("R3C",'Mapa final'!$O$22),"")</f>
        <v/>
      </c>
      <c r="AC8" s="26" t="str">
        <f>IF(AND('Mapa final'!$Y$23="Muy Alta",'Mapa final'!$AA$23="Mayor"),CONCATENATE("R3C",'Mapa final'!$O$23),"")</f>
        <v/>
      </c>
      <c r="AD8" s="26" t="str">
        <f>IF(AND('Mapa final'!$Y$24="Muy Alta",'Mapa final'!$AA$24="Mayor"),CONCATENATE("R3C",'Mapa final'!$O$24),"")</f>
        <v/>
      </c>
      <c r="AE8" s="26" t="e">
        <f>IF(AND('Mapa final'!#REF!="Muy Alta",'Mapa final'!#REF!="Mayor"),CONCATENATE("R3C",'Mapa final'!#REF!),"")</f>
        <v>#REF!</v>
      </c>
      <c r="AF8" s="26" t="e">
        <f>IF(AND('Mapa final'!#REF!="Muy Alta",'Mapa final'!#REF!="Mayor"),CONCATENATE("R3C",'Mapa final'!#REF!),"")</f>
        <v>#REF!</v>
      </c>
      <c r="AG8" s="27" t="e">
        <f>IF(AND('Mapa final'!#REF!="Muy Alta",'Mapa final'!#REF!="Mayor"),CONCATENATE("R3C",'Mapa final'!#REF!),"")</f>
        <v>#REF!</v>
      </c>
      <c r="AH8" s="28" t="str">
        <f>IF(AND('Mapa final'!$Y$22="Muy Alta",'Mapa final'!$AA$22="Catastrófico"),CONCATENATE("R3C",'Mapa final'!$O$22),"")</f>
        <v/>
      </c>
      <c r="AI8" s="29" t="str">
        <f>IF(AND('Mapa final'!$Y$23="Muy Alta",'Mapa final'!$AA$23="Catastrófico"),CONCATENATE("R3C",'Mapa final'!$O$23),"")</f>
        <v/>
      </c>
      <c r="AJ8" s="29" t="str">
        <f>IF(AND('Mapa final'!$Y$24="Muy Alta",'Mapa final'!$AA$24="Catastrófico"),CONCATENATE("R3C",'Mapa final'!$O$24),"")</f>
        <v/>
      </c>
      <c r="AK8" s="29" t="e">
        <f>IF(AND('Mapa final'!#REF!="Muy Alta",'Mapa final'!#REF!="Catastrófico"),CONCATENATE("R3C",'Mapa final'!#REF!),"")</f>
        <v>#REF!</v>
      </c>
      <c r="AL8" s="29" t="e">
        <f>IF(AND('Mapa final'!#REF!="Muy Alta",'Mapa final'!#REF!="Catastrófico"),CONCATENATE("R3C",'Mapa final'!#REF!),"")</f>
        <v>#REF!</v>
      </c>
      <c r="AM8" s="30" t="e">
        <f>IF(AND('Mapa final'!#REF!="Muy Alta",'Mapa final'!#REF!="Catastrófico"),CONCATENATE("R3C",'Mapa final'!#REF!),"")</f>
        <v>#REF!</v>
      </c>
      <c r="AN8" s="1"/>
      <c r="AO8" s="237"/>
      <c r="AP8" s="177"/>
      <c r="AQ8" s="177"/>
      <c r="AR8" s="177"/>
      <c r="AS8" s="177"/>
      <c r="AT8" s="238"/>
      <c r="AU8" s="1"/>
      <c r="AV8" s="1"/>
      <c r="AW8" s="1"/>
      <c r="AX8" s="1"/>
      <c r="AY8" s="1"/>
      <c r="AZ8" s="1"/>
      <c r="BA8" s="1"/>
      <c r="BB8" s="1"/>
      <c r="BC8" s="1"/>
      <c r="BD8" s="1"/>
      <c r="BE8" s="1"/>
      <c r="BF8" s="1"/>
      <c r="BG8" s="1"/>
      <c r="BH8" s="1"/>
      <c r="BI8" s="1"/>
    </row>
    <row r="9" spans="1:61" ht="15" customHeight="1" x14ac:dyDescent="0.25">
      <c r="A9" s="1"/>
      <c r="B9" s="254"/>
      <c r="C9" s="177"/>
      <c r="D9" s="178"/>
      <c r="E9" s="189"/>
      <c r="F9" s="177"/>
      <c r="G9" s="177"/>
      <c r="H9" s="177"/>
      <c r="I9" s="178"/>
      <c r="J9" s="25" t="str">
        <f>IF(AND('Mapa final'!$Y$25="Muy Alta",'Mapa final'!$AA$25="Leve"),CONCATENATE("R4C",'Mapa final'!$O$25),"")</f>
        <v/>
      </c>
      <c r="K9" s="26" t="str">
        <f>IF(AND('Mapa final'!$Y$26="Muy Alta",'Mapa final'!$AA$26="Leve"),CONCATENATE("R4C",'Mapa final'!$O$26),"")</f>
        <v/>
      </c>
      <c r="L9" s="26" t="e">
        <f>IF(AND('Mapa final'!#REF!="Muy Alta",'Mapa final'!#REF!="Leve"),CONCATENATE("R4C",'Mapa final'!#REF!),"")</f>
        <v>#REF!</v>
      </c>
      <c r="M9" s="26" t="str">
        <f>IF(AND('Mapa final'!$Y$27="Muy Alta",'Mapa final'!$AA$27="Leve"),CONCATENATE("R4C",'Mapa final'!$O$27),"")</f>
        <v/>
      </c>
      <c r="N9" s="26" t="e">
        <f>IF(AND('Mapa final'!#REF!="Muy Alta",'Mapa final'!#REF!="Leve"),CONCATENATE("R4C",'Mapa final'!#REF!),"")</f>
        <v>#REF!</v>
      </c>
      <c r="O9" s="27" t="e">
        <f>IF(AND('Mapa final'!#REF!="Muy Alta",'Mapa final'!#REF!="Leve"),CONCATENATE("R4C",'Mapa final'!#REF!),"")</f>
        <v>#REF!</v>
      </c>
      <c r="P9" s="25" t="str">
        <f>IF(AND('Mapa final'!$Y$25="Muy Alta",'Mapa final'!$AA$25="Menor"),CONCATENATE("R4C",'Mapa final'!$O$25),"")</f>
        <v/>
      </c>
      <c r="Q9" s="26" t="str">
        <f>IF(AND('Mapa final'!$Y$26="Muy Alta",'Mapa final'!$AA$26="Menor"),CONCATENATE("R4C",'Mapa final'!$O$26),"")</f>
        <v/>
      </c>
      <c r="R9" s="26" t="e">
        <f>IF(AND('Mapa final'!#REF!="Muy Alta",'Mapa final'!#REF!="Menor"),CONCATENATE("R4C",'Mapa final'!#REF!),"")</f>
        <v>#REF!</v>
      </c>
      <c r="S9" s="26" t="str">
        <f>IF(AND('Mapa final'!$Y$27="Muy Alta",'Mapa final'!$AA$27="Menor"),CONCATENATE("R4C",'Mapa final'!$O$27),"")</f>
        <v/>
      </c>
      <c r="T9" s="26" t="e">
        <f>IF(AND('Mapa final'!#REF!="Muy Alta",'Mapa final'!#REF!="Menor"),CONCATENATE("R4C",'Mapa final'!#REF!),"")</f>
        <v>#REF!</v>
      </c>
      <c r="U9" s="27" t="e">
        <f>IF(AND('Mapa final'!#REF!="Muy Alta",'Mapa final'!#REF!="Menor"),CONCATENATE("R4C",'Mapa final'!#REF!),"")</f>
        <v>#REF!</v>
      </c>
      <c r="V9" s="25" t="str">
        <f>IF(AND('Mapa final'!$Y$25="Muy Alta",'Mapa final'!$AA$25="Moderado"),CONCATENATE("R4C",'Mapa final'!$O$25),"")</f>
        <v/>
      </c>
      <c r="W9" s="26" t="str">
        <f>IF(AND('Mapa final'!$Y$26="Muy Alta",'Mapa final'!$AA$26="Moderado"),CONCATENATE("R4C",'Mapa final'!$O$26),"")</f>
        <v/>
      </c>
      <c r="X9" s="26" t="e">
        <f>IF(AND('Mapa final'!#REF!="Muy Alta",'Mapa final'!#REF!="Moderado"),CONCATENATE("R4C",'Mapa final'!#REF!),"")</f>
        <v>#REF!</v>
      </c>
      <c r="Y9" s="26" t="str">
        <f>IF(AND('Mapa final'!$Y$27="Muy Alta",'Mapa final'!$AA$27="Moderado"),CONCATENATE("R4C",'Mapa final'!$O$27),"")</f>
        <v/>
      </c>
      <c r="Z9" s="26" t="e">
        <f>IF(AND('Mapa final'!#REF!="Muy Alta",'Mapa final'!#REF!="Moderado"),CONCATENATE("R4C",'Mapa final'!#REF!),"")</f>
        <v>#REF!</v>
      </c>
      <c r="AA9" s="27" t="e">
        <f>IF(AND('Mapa final'!#REF!="Muy Alta",'Mapa final'!#REF!="Moderado"),CONCATENATE("R4C",'Mapa final'!#REF!),"")</f>
        <v>#REF!</v>
      </c>
      <c r="AB9" s="25" t="str">
        <f>IF(AND('Mapa final'!$Y$25="Muy Alta",'Mapa final'!$AA$25="Mayor"),CONCATENATE("R4C",'Mapa final'!$O$25),"")</f>
        <v/>
      </c>
      <c r="AC9" s="26" t="str">
        <f>IF(AND('Mapa final'!$Y$26="Muy Alta",'Mapa final'!$AA$26="Mayor"),CONCATENATE("R4C",'Mapa final'!$O$26),"")</f>
        <v/>
      </c>
      <c r="AD9" s="26" t="e">
        <f>IF(AND('Mapa final'!#REF!="Muy Alta",'Mapa final'!#REF!="Mayor"),CONCATENATE("R4C",'Mapa final'!#REF!),"")</f>
        <v>#REF!</v>
      </c>
      <c r="AE9" s="26" t="str">
        <f>IF(AND('Mapa final'!$Y$27="Muy Alta",'Mapa final'!$AA$27="Mayor"),CONCATENATE("R4C",'Mapa final'!$O$27),"")</f>
        <v/>
      </c>
      <c r="AF9" s="26" t="e">
        <f>IF(AND('Mapa final'!#REF!="Muy Alta",'Mapa final'!#REF!="Mayor"),CONCATENATE("R4C",'Mapa final'!#REF!),"")</f>
        <v>#REF!</v>
      </c>
      <c r="AG9" s="27" t="e">
        <f>IF(AND('Mapa final'!#REF!="Muy Alta",'Mapa final'!#REF!="Mayor"),CONCATENATE("R4C",'Mapa final'!#REF!),"")</f>
        <v>#REF!</v>
      </c>
      <c r="AH9" s="28" t="str">
        <f>IF(AND('Mapa final'!$Y$25="Muy Alta",'Mapa final'!$AA$25="Catastrófico"),CONCATENATE("R4C",'Mapa final'!$O$25),"")</f>
        <v/>
      </c>
      <c r="AI9" s="29" t="str">
        <f>IF(AND('Mapa final'!$Y$26="Muy Alta",'Mapa final'!$AA$26="Catastrófico"),CONCATENATE("R4C",'Mapa final'!$O$26),"")</f>
        <v/>
      </c>
      <c r="AJ9" s="29" t="e">
        <f>IF(AND('Mapa final'!#REF!="Muy Alta",'Mapa final'!#REF!="Catastrófico"),CONCATENATE("R4C",'Mapa final'!#REF!),"")</f>
        <v>#REF!</v>
      </c>
      <c r="AK9" s="29" t="str">
        <f>IF(AND('Mapa final'!$Y$27="Muy Alta",'Mapa final'!$AA$27="Catastrófico"),CONCATENATE("R4C",'Mapa final'!$O$27),"")</f>
        <v/>
      </c>
      <c r="AL9" s="29" t="e">
        <f>IF(AND('Mapa final'!#REF!="Muy Alta",'Mapa final'!#REF!="Catastrófico"),CONCATENATE("R4C",'Mapa final'!#REF!),"")</f>
        <v>#REF!</v>
      </c>
      <c r="AM9" s="30" t="e">
        <f>IF(AND('Mapa final'!#REF!="Muy Alta",'Mapa final'!#REF!="Catastrófico"),CONCATENATE("R4C",'Mapa final'!#REF!),"")</f>
        <v>#REF!</v>
      </c>
      <c r="AN9" s="1"/>
      <c r="AO9" s="237"/>
      <c r="AP9" s="177"/>
      <c r="AQ9" s="177"/>
      <c r="AR9" s="177"/>
      <c r="AS9" s="177"/>
      <c r="AT9" s="238"/>
      <c r="AU9" s="1"/>
      <c r="AV9" s="1"/>
      <c r="AW9" s="1"/>
      <c r="AX9" s="1"/>
      <c r="AY9" s="1"/>
      <c r="AZ9" s="1"/>
      <c r="BA9" s="1"/>
      <c r="BB9" s="1"/>
      <c r="BC9" s="1"/>
      <c r="BD9" s="1"/>
      <c r="BE9" s="1"/>
      <c r="BF9" s="1"/>
      <c r="BG9" s="1"/>
      <c r="BH9" s="1"/>
      <c r="BI9" s="1"/>
    </row>
    <row r="10" spans="1:61" ht="15" customHeight="1" x14ac:dyDescent="0.25">
      <c r="A10" s="1"/>
      <c r="B10" s="254"/>
      <c r="C10" s="177"/>
      <c r="D10" s="178"/>
      <c r="E10" s="189"/>
      <c r="F10" s="177"/>
      <c r="G10" s="177"/>
      <c r="H10" s="177"/>
      <c r="I10" s="178"/>
      <c r="J10" s="25" t="str">
        <f>IF(AND('Mapa final'!$Y$28="Muy Alta",'Mapa final'!$AA$28="Leve"),CONCATENATE("R5C",'Mapa final'!$O$28),"")</f>
        <v/>
      </c>
      <c r="K10" s="26" t="str">
        <f>IF(AND('Mapa final'!$Y$29="Muy Alta",'Mapa final'!$AA$29="Leve"),CONCATENATE("R5C",'Mapa final'!$O$29),"")</f>
        <v/>
      </c>
      <c r="L10" s="26" t="str">
        <f>IF(AND('Mapa final'!$Y$30="Muy Alta",'Mapa final'!$AA$30="Leve"),CONCATENATE("R5C",'Mapa final'!$O$30),"")</f>
        <v/>
      </c>
      <c r="M10" s="26" t="e">
        <f>IF(AND('Mapa final'!#REF!="Muy Alta",'Mapa final'!#REF!="Leve"),CONCATENATE("R5C",'Mapa final'!#REF!),"")</f>
        <v>#REF!</v>
      </c>
      <c r="N10" s="26" t="e">
        <f>IF(AND('Mapa final'!#REF!="Muy Alta",'Mapa final'!#REF!="Leve"),CONCATENATE("R5C",'Mapa final'!#REF!),"")</f>
        <v>#REF!</v>
      </c>
      <c r="O10" s="27" t="e">
        <f>IF(AND('Mapa final'!#REF!="Muy Alta",'Mapa final'!#REF!="Leve"),CONCATENATE("R5C",'Mapa final'!#REF!),"")</f>
        <v>#REF!</v>
      </c>
      <c r="P10" s="25" t="str">
        <f>IF(AND('Mapa final'!$Y$28="Muy Alta",'Mapa final'!$AA$28="Menor"),CONCATENATE("R5C",'Mapa final'!$O$28),"")</f>
        <v/>
      </c>
      <c r="Q10" s="26" t="str">
        <f>IF(AND('Mapa final'!$Y$29="Muy Alta",'Mapa final'!$AA$29="Menor"),CONCATENATE("R5C",'Mapa final'!$O$29),"")</f>
        <v/>
      </c>
      <c r="R10" s="26" t="str">
        <f>IF(AND('Mapa final'!$Y$30="Muy Alta",'Mapa final'!$AA$30="Menor"),CONCATENATE("R5C",'Mapa final'!$O$30),"")</f>
        <v/>
      </c>
      <c r="S10" s="26" t="e">
        <f>IF(AND('Mapa final'!#REF!="Muy Alta",'Mapa final'!#REF!="Menor"),CONCATENATE("R5C",'Mapa final'!#REF!),"")</f>
        <v>#REF!</v>
      </c>
      <c r="T10" s="26" t="e">
        <f>IF(AND('Mapa final'!#REF!="Muy Alta",'Mapa final'!#REF!="Menor"),CONCATENATE("R5C",'Mapa final'!#REF!),"")</f>
        <v>#REF!</v>
      </c>
      <c r="U10" s="27" t="e">
        <f>IF(AND('Mapa final'!#REF!="Muy Alta",'Mapa final'!#REF!="Menor"),CONCATENATE("R5C",'Mapa final'!#REF!),"")</f>
        <v>#REF!</v>
      </c>
      <c r="V10" s="25" t="str">
        <f>IF(AND('Mapa final'!$Y$28="Muy Alta",'Mapa final'!$AA$28="Moderado"),CONCATENATE("R5C",'Mapa final'!$O$28),"")</f>
        <v/>
      </c>
      <c r="W10" s="26" t="str">
        <f>IF(AND('Mapa final'!$Y$29="Muy Alta",'Mapa final'!$AA$29="Moderado"),CONCATENATE("R5C",'Mapa final'!$O$29),"")</f>
        <v/>
      </c>
      <c r="X10" s="26" t="str">
        <f>IF(AND('Mapa final'!$Y$30="Muy Alta",'Mapa final'!$AA$30="Moderado"),CONCATENATE("R5C",'Mapa final'!$O$30),"")</f>
        <v/>
      </c>
      <c r="Y10" s="26" t="e">
        <f>IF(AND('Mapa final'!#REF!="Muy Alta",'Mapa final'!#REF!="Moderado"),CONCATENATE("R5C",'Mapa final'!#REF!),"")</f>
        <v>#REF!</v>
      </c>
      <c r="Z10" s="26" t="e">
        <f>IF(AND('Mapa final'!#REF!="Muy Alta",'Mapa final'!#REF!="Moderado"),CONCATENATE("R5C",'Mapa final'!#REF!),"")</f>
        <v>#REF!</v>
      </c>
      <c r="AA10" s="27" t="e">
        <f>IF(AND('Mapa final'!#REF!="Muy Alta",'Mapa final'!#REF!="Moderado"),CONCATENATE("R5C",'Mapa final'!#REF!),"")</f>
        <v>#REF!</v>
      </c>
      <c r="AB10" s="25" t="str">
        <f>IF(AND('Mapa final'!$Y$28="Muy Alta",'Mapa final'!$AA$28="Mayor"),CONCATENATE("R5C",'Mapa final'!$O$28),"")</f>
        <v/>
      </c>
      <c r="AC10" s="26" t="str">
        <f>IF(AND('Mapa final'!$Y$29="Muy Alta",'Mapa final'!$AA$29="Mayor"),CONCATENATE("R5C",'Mapa final'!$O$29),"")</f>
        <v/>
      </c>
      <c r="AD10" s="26" t="str">
        <f>IF(AND('Mapa final'!$Y$30="Muy Alta",'Mapa final'!$AA$30="Mayor"),CONCATENATE("R5C",'Mapa final'!$O$30),"")</f>
        <v/>
      </c>
      <c r="AE10" s="26" t="e">
        <f>IF(AND('Mapa final'!#REF!="Muy Alta",'Mapa final'!#REF!="Mayor"),CONCATENATE("R5C",'Mapa final'!#REF!),"")</f>
        <v>#REF!</v>
      </c>
      <c r="AF10" s="26" t="e">
        <f>IF(AND('Mapa final'!#REF!="Muy Alta",'Mapa final'!#REF!="Mayor"),CONCATENATE("R5C",'Mapa final'!#REF!),"")</f>
        <v>#REF!</v>
      </c>
      <c r="AG10" s="27" t="e">
        <f>IF(AND('Mapa final'!#REF!="Muy Alta",'Mapa final'!#REF!="Mayor"),CONCATENATE("R5C",'Mapa final'!#REF!),"")</f>
        <v>#REF!</v>
      </c>
      <c r="AH10" s="28" t="str">
        <f>IF(AND('Mapa final'!$Y$28="Muy Alta",'Mapa final'!$AA$28="Catastrófico"),CONCATENATE("R5C",'Mapa final'!$O$28),"")</f>
        <v/>
      </c>
      <c r="AI10" s="29" t="str">
        <f>IF(AND('Mapa final'!$Y$29="Muy Alta",'Mapa final'!$AA$29="Catastrófico"),CONCATENATE("R5C",'Mapa final'!$O$29),"")</f>
        <v/>
      </c>
      <c r="AJ10" s="29" t="str">
        <f>IF(AND('Mapa final'!$Y$30="Muy Alta",'Mapa final'!$AA$30="Catastrófico"),CONCATENATE("R5C",'Mapa final'!$O$30),"")</f>
        <v/>
      </c>
      <c r="AK10" s="29" t="e">
        <f>IF(AND('Mapa final'!#REF!="Muy Alta",'Mapa final'!#REF!="Catastrófico"),CONCATENATE("R5C",'Mapa final'!#REF!),"")</f>
        <v>#REF!</v>
      </c>
      <c r="AL10" s="29" t="e">
        <f>IF(AND('Mapa final'!#REF!="Muy Alta",'Mapa final'!#REF!="Catastrófico"),CONCATENATE("R5C",'Mapa final'!#REF!),"")</f>
        <v>#REF!</v>
      </c>
      <c r="AM10" s="30" t="e">
        <f>IF(AND('Mapa final'!#REF!="Muy Alta",'Mapa final'!#REF!="Catastrófico"),CONCATENATE("R5C",'Mapa final'!#REF!),"")</f>
        <v>#REF!</v>
      </c>
      <c r="AN10" s="1"/>
      <c r="AO10" s="237"/>
      <c r="AP10" s="177"/>
      <c r="AQ10" s="177"/>
      <c r="AR10" s="177"/>
      <c r="AS10" s="177"/>
      <c r="AT10" s="238"/>
      <c r="AU10" s="1"/>
      <c r="AV10" s="1"/>
      <c r="AW10" s="1"/>
      <c r="AX10" s="1"/>
      <c r="AY10" s="1"/>
      <c r="AZ10" s="1"/>
      <c r="BA10" s="1"/>
      <c r="BB10" s="1"/>
      <c r="BC10" s="1"/>
      <c r="BD10" s="1"/>
      <c r="BE10" s="1"/>
      <c r="BF10" s="1"/>
      <c r="BG10" s="1"/>
      <c r="BH10" s="1"/>
      <c r="BI10" s="1"/>
    </row>
    <row r="11" spans="1:61" ht="15" customHeight="1" x14ac:dyDescent="0.25">
      <c r="A11" s="1"/>
      <c r="B11" s="254"/>
      <c r="C11" s="177"/>
      <c r="D11" s="178"/>
      <c r="E11" s="189"/>
      <c r="F11" s="177"/>
      <c r="G11" s="177"/>
      <c r="H11" s="177"/>
      <c r="I11" s="178"/>
      <c r="J11" s="25" t="str">
        <f>IF(AND('Mapa final'!$Y$31="Muy Alta",'Mapa final'!$AA$31="Leve"),CONCATENATE("R6C",'Mapa final'!$O$31),"")</f>
        <v/>
      </c>
      <c r="K11" s="26" t="str">
        <f>IF(AND('Mapa final'!$Y$32="Muy Alta",'Mapa final'!$AA$32="Leve"),CONCATENATE("R6C",'Mapa final'!$O$32),"")</f>
        <v/>
      </c>
      <c r="L11" s="26" t="str">
        <f>IF(AND('Mapa final'!$Y$33="Muy Alta",'Mapa final'!$AA$33="Leve"),CONCATENATE("R6C",'Mapa final'!$O$33),"")</f>
        <v/>
      </c>
      <c r="M11" s="26" t="e">
        <f>IF(AND('Mapa final'!#REF!="Muy Alta",'Mapa final'!#REF!="Leve"),CONCATENATE("R6C",'Mapa final'!#REF!),"")</f>
        <v>#REF!</v>
      </c>
      <c r="N11" s="26" t="e">
        <f>IF(AND('Mapa final'!#REF!="Muy Alta",'Mapa final'!#REF!="Leve"),CONCATENATE("R6C",'Mapa final'!#REF!),"")</f>
        <v>#REF!</v>
      </c>
      <c r="O11" s="27" t="e">
        <f>IF(AND('Mapa final'!#REF!="Muy Alta",'Mapa final'!#REF!="Leve"),CONCATENATE("R6C",'Mapa final'!#REF!),"")</f>
        <v>#REF!</v>
      </c>
      <c r="P11" s="25" t="str">
        <f>IF(AND('Mapa final'!$Y$31="Muy Alta",'Mapa final'!$AA$31="Menor"),CONCATENATE("R6C",'Mapa final'!$O$31),"")</f>
        <v/>
      </c>
      <c r="Q11" s="26" t="str">
        <f>IF(AND('Mapa final'!$Y$32="Muy Alta",'Mapa final'!$AA$32="Menor"),CONCATENATE("R6C",'Mapa final'!$O$32),"")</f>
        <v/>
      </c>
      <c r="R11" s="26" t="str">
        <f>IF(AND('Mapa final'!$Y$33="Muy Alta",'Mapa final'!$AA$33="Menor"),CONCATENATE("R6C",'Mapa final'!$O$33),"")</f>
        <v/>
      </c>
      <c r="S11" s="26" t="e">
        <f>IF(AND('Mapa final'!#REF!="Muy Alta",'Mapa final'!#REF!="Menor"),CONCATENATE("R6C",'Mapa final'!#REF!),"")</f>
        <v>#REF!</v>
      </c>
      <c r="T11" s="26" t="e">
        <f>IF(AND('Mapa final'!#REF!="Muy Alta",'Mapa final'!#REF!="Menor"),CONCATENATE("R6C",'Mapa final'!#REF!),"")</f>
        <v>#REF!</v>
      </c>
      <c r="U11" s="27" t="e">
        <f>IF(AND('Mapa final'!#REF!="Muy Alta",'Mapa final'!#REF!="Menor"),CONCATENATE("R6C",'Mapa final'!#REF!),"")</f>
        <v>#REF!</v>
      </c>
      <c r="V11" s="25" t="str">
        <f>IF(AND('Mapa final'!$Y$31="Muy Alta",'Mapa final'!$AA$31="Moderado"),CONCATENATE("R6C",'Mapa final'!$O$31),"")</f>
        <v/>
      </c>
      <c r="W11" s="26" t="str">
        <f>IF(AND('Mapa final'!$Y$32="Muy Alta",'Mapa final'!$AA$32="Moderado"),CONCATENATE("R6C",'Mapa final'!$O$32),"")</f>
        <v/>
      </c>
      <c r="X11" s="26" t="str">
        <f>IF(AND('Mapa final'!$Y$33="Muy Alta",'Mapa final'!$AA$33="Moderado"),CONCATENATE("R6C",'Mapa final'!$O$33),"")</f>
        <v/>
      </c>
      <c r="Y11" s="26" t="e">
        <f>IF(AND('Mapa final'!#REF!="Muy Alta",'Mapa final'!#REF!="Moderado"),CONCATENATE("R6C",'Mapa final'!#REF!),"")</f>
        <v>#REF!</v>
      </c>
      <c r="Z11" s="26" t="e">
        <f>IF(AND('Mapa final'!#REF!="Muy Alta",'Mapa final'!#REF!="Moderado"),CONCATENATE("R6C",'Mapa final'!#REF!),"")</f>
        <v>#REF!</v>
      </c>
      <c r="AA11" s="27" t="e">
        <f>IF(AND('Mapa final'!#REF!="Muy Alta",'Mapa final'!#REF!="Moderado"),CONCATENATE("R6C",'Mapa final'!#REF!),"")</f>
        <v>#REF!</v>
      </c>
      <c r="AB11" s="25" t="str">
        <f>IF(AND('Mapa final'!$Y$31="Muy Alta",'Mapa final'!$AA$31="Mayor"),CONCATENATE("R6C",'Mapa final'!$O$31),"")</f>
        <v/>
      </c>
      <c r="AC11" s="26" t="str">
        <f>IF(AND('Mapa final'!$Y$32="Muy Alta",'Mapa final'!$AA$32="Mayor"),CONCATENATE("R6C",'Mapa final'!$O$32),"")</f>
        <v/>
      </c>
      <c r="AD11" s="26" t="str">
        <f>IF(AND('Mapa final'!$Y$33="Muy Alta",'Mapa final'!$AA$33="Mayor"),CONCATENATE("R6C",'Mapa final'!$O$33),"")</f>
        <v/>
      </c>
      <c r="AE11" s="26" t="e">
        <f>IF(AND('Mapa final'!#REF!="Muy Alta",'Mapa final'!#REF!="Mayor"),CONCATENATE("R6C",'Mapa final'!#REF!),"")</f>
        <v>#REF!</v>
      </c>
      <c r="AF11" s="26" t="e">
        <f>IF(AND('Mapa final'!#REF!="Muy Alta",'Mapa final'!#REF!="Mayor"),CONCATENATE("R6C",'Mapa final'!#REF!),"")</f>
        <v>#REF!</v>
      </c>
      <c r="AG11" s="27" t="e">
        <f>IF(AND('Mapa final'!#REF!="Muy Alta",'Mapa final'!#REF!="Mayor"),CONCATENATE("R6C",'Mapa final'!#REF!),"")</f>
        <v>#REF!</v>
      </c>
      <c r="AH11" s="28" t="str">
        <f>IF(AND('Mapa final'!$Y$31="Muy Alta",'Mapa final'!$AA$31="Catastrófico"),CONCATENATE("R6C",'Mapa final'!$O$31),"")</f>
        <v/>
      </c>
      <c r="AI11" s="29" t="str">
        <f>IF(AND('Mapa final'!$Y$32="Muy Alta",'Mapa final'!$AA$32="Catastrófico"),CONCATENATE("R6C",'Mapa final'!$O$32),"")</f>
        <v/>
      </c>
      <c r="AJ11" s="29" t="str">
        <f>IF(AND('Mapa final'!$Y$33="Muy Alta",'Mapa final'!$AA$33="Catastrófico"),CONCATENATE("R6C",'Mapa final'!$O$33),"")</f>
        <v/>
      </c>
      <c r="AK11" s="29" t="e">
        <f>IF(AND('Mapa final'!#REF!="Muy Alta",'Mapa final'!#REF!="Catastrófico"),CONCATENATE("R6C",'Mapa final'!#REF!),"")</f>
        <v>#REF!</v>
      </c>
      <c r="AL11" s="29" t="e">
        <f>IF(AND('Mapa final'!#REF!="Muy Alta",'Mapa final'!#REF!="Catastrófico"),CONCATENATE("R6C",'Mapa final'!#REF!),"")</f>
        <v>#REF!</v>
      </c>
      <c r="AM11" s="30" t="e">
        <f>IF(AND('Mapa final'!#REF!="Muy Alta",'Mapa final'!#REF!="Catastrófico"),CONCATENATE("R6C",'Mapa final'!#REF!),"")</f>
        <v>#REF!</v>
      </c>
      <c r="AN11" s="1"/>
      <c r="AO11" s="237"/>
      <c r="AP11" s="177"/>
      <c r="AQ11" s="177"/>
      <c r="AR11" s="177"/>
      <c r="AS11" s="177"/>
      <c r="AT11" s="238"/>
      <c r="AU11" s="1"/>
      <c r="AV11" s="1"/>
      <c r="AW11" s="1"/>
      <c r="AX11" s="1"/>
      <c r="AY11" s="1"/>
      <c r="AZ11" s="1"/>
      <c r="BA11" s="1"/>
      <c r="BB11" s="1"/>
      <c r="BC11" s="1"/>
      <c r="BD11" s="1"/>
      <c r="BE11" s="1"/>
      <c r="BF11" s="1"/>
      <c r="BG11" s="1"/>
      <c r="BH11" s="1"/>
      <c r="BI11" s="1"/>
    </row>
    <row r="12" spans="1:61" ht="15" customHeight="1" x14ac:dyDescent="0.25">
      <c r="A12" s="1"/>
      <c r="B12" s="254"/>
      <c r="C12" s="177"/>
      <c r="D12" s="178"/>
      <c r="E12" s="189"/>
      <c r="F12" s="177"/>
      <c r="G12" s="177"/>
      <c r="H12" s="177"/>
      <c r="I12" s="178"/>
      <c r="J12" s="25" t="e">
        <f>IF(AND('Mapa final'!#REF!="Muy Alta",'Mapa final'!#REF!="Leve"),CONCATENATE("R7C",'Mapa final'!#REF!),"")</f>
        <v>#REF!</v>
      </c>
      <c r="K12" s="26" t="e">
        <f>IF(AND('Mapa final'!#REF!="Muy Alta",'Mapa final'!#REF!="Leve"),CONCATENATE("R7C",'Mapa final'!#REF!),"")</f>
        <v>#REF!</v>
      </c>
      <c r="L12" s="26" t="e">
        <f>IF(AND('Mapa final'!#REF!="Muy Alta",'Mapa final'!#REF!="Leve"),CONCATENATE("R7C",'Mapa final'!#REF!),"")</f>
        <v>#REF!</v>
      </c>
      <c r="M12" s="26" t="e">
        <f>IF(AND('Mapa final'!#REF!="Muy Alta",'Mapa final'!#REF!="Leve"),CONCATENATE("R7C",'Mapa final'!#REF!),"")</f>
        <v>#REF!</v>
      </c>
      <c r="N12" s="26" t="e">
        <f>IF(AND('Mapa final'!#REF!="Muy Alta",'Mapa final'!#REF!="Leve"),CONCATENATE("R7C",'Mapa final'!#REF!),"")</f>
        <v>#REF!</v>
      </c>
      <c r="O12" s="27" t="e">
        <f>IF(AND('Mapa final'!#REF!="Muy Alta",'Mapa final'!#REF!="Leve"),CONCATENATE("R7C",'Mapa final'!#REF!),"")</f>
        <v>#REF!</v>
      </c>
      <c r="P12" s="25" t="e">
        <f>IF(AND('Mapa final'!#REF!="Muy Alta",'Mapa final'!#REF!="Menor"),CONCATENATE("R7C",'Mapa final'!#REF!),"")</f>
        <v>#REF!</v>
      </c>
      <c r="Q12" s="26" t="e">
        <f>IF(AND('Mapa final'!#REF!="Muy Alta",'Mapa final'!#REF!="Menor"),CONCATENATE("R7C",'Mapa final'!#REF!),"")</f>
        <v>#REF!</v>
      </c>
      <c r="R12" s="26" t="e">
        <f>IF(AND('Mapa final'!#REF!="Muy Alta",'Mapa final'!#REF!="Menor"),CONCATENATE("R7C",'Mapa final'!#REF!),"")</f>
        <v>#REF!</v>
      </c>
      <c r="S12" s="26" t="e">
        <f>IF(AND('Mapa final'!#REF!="Muy Alta",'Mapa final'!#REF!="Menor"),CONCATENATE("R7C",'Mapa final'!#REF!),"")</f>
        <v>#REF!</v>
      </c>
      <c r="T12" s="26" t="e">
        <f>IF(AND('Mapa final'!#REF!="Muy Alta",'Mapa final'!#REF!="Menor"),CONCATENATE("R7C",'Mapa final'!#REF!),"")</f>
        <v>#REF!</v>
      </c>
      <c r="U12" s="27" t="e">
        <f>IF(AND('Mapa final'!#REF!="Muy Alta",'Mapa final'!#REF!="Menor"),CONCATENATE("R7C",'Mapa final'!#REF!),"")</f>
        <v>#REF!</v>
      </c>
      <c r="V12" s="25" t="e">
        <f>IF(AND('Mapa final'!#REF!="Muy Alta",'Mapa final'!#REF!="Moderado"),CONCATENATE("R7C",'Mapa final'!#REF!),"")</f>
        <v>#REF!</v>
      </c>
      <c r="W12" s="26" t="e">
        <f>IF(AND('Mapa final'!#REF!="Muy Alta",'Mapa final'!#REF!="Moderado"),CONCATENATE("R7C",'Mapa final'!#REF!),"")</f>
        <v>#REF!</v>
      </c>
      <c r="X12" s="26" t="e">
        <f>IF(AND('Mapa final'!#REF!="Muy Alta",'Mapa final'!#REF!="Moderado"),CONCATENATE("R7C",'Mapa final'!#REF!),"")</f>
        <v>#REF!</v>
      </c>
      <c r="Y12" s="26" t="e">
        <f>IF(AND('Mapa final'!#REF!="Muy Alta",'Mapa final'!#REF!="Moderado"),CONCATENATE("R7C",'Mapa final'!#REF!),"")</f>
        <v>#REF!</v>
      </c>
      <c r="Z12" s="26" t="e">
        <f>IF(AND('Mapa final'!#REF!="Muy Alta",'Mapa final'!#REF!="Moderado"),CONCATENATE("R7C",'Mapa final'!#REF!),"")</f>
        <v>#REF!</v>
      </c>
      <c r="AA12" s="27" t="e">
        <f>IF(AND('Mapa final'!#REF!="Muy Alta",'Mapa final'!#REF!="Moderado"),CONCATENATE("R7C",'Mapa final'!#REF!),"")</f>
        <v>#REF!</v>
      </c>
      <c r="AB12" s="25" t="e">
        <f>IF(AND('Mapa final'!#REF!="Muy Alta",'Mapa final'!#REF!="Mayor"),CONCATENATE("R7C",'Mapa final'!#REF!),"")</f>
        <v>#REF!</v>
      </c>
      <c r="AC12" s="26" t="e">
        <f>IF(AND('Mapa final'!#REF!="Muy Alta",'Mapa final'!#REF!="Mayor"),CONCATENATE("R7C",'Mapa final'!#REF!),"")</f>
        <v>#REF!</v>
      </c>
      <c r="AD12" s="26" t="e">
        <f>IF(AND('Mapa final'!#REF!="Muy Alta",'Mapa final'!#REF!="Mayor"),CONCATENATE("R7C",'Mapa final'!#REF!),"")</f>
        <v>#REF!</v>
      </c>
      <c r="AE12" s="26" t="e">
        <f>IF(AND('Mapa final'!#REF!="Muy Alta",'Mapa final'!#REF!="Mayor"),CONCATENATE("R7C",'Mapa final'!#REF!),"")</f>
        <v>#REF!</v>
      </c>
      <c r="AF12" s="26" t="e">
        <f>IF(AND('Mapa final'!#REF!="Muy Alta",'Mapa final'!#REF!="Mayor"),CONCATENATE("R7C",'Mapa final'!#REF!),"")</f>
        <v>#REF!</v>
      </c>
      <c r="AG12" s="27" t="e">
        <f>IF(AND('Mapa final'!#REF!="Muy Alta",'Mapa final'!#REF!="Mayor"),CONCATENATE("R7C",'Mapa final'!#REF!),"")</f>
        <v>#REF!</v>
      </c>
      <c r="AH12" s="28" t="e">
        <f>IF(AND('Mapa final'!#REF!="Muy Alta",'Mapa final'!#REF!="Catastrófico"),CONCATENATE("R7C",'Mapa final'!#REF!),"")</f>
        <v>#REF!</v>
      </c>
      <c r="AI12" s="29" t="e">
        <f>IF(AND('Mapa final'!#REF!="Muy Alta",'Mapa final'!#REF!="Catastrófico"),CONCATENATE("R7C",'Mapa final'!#REF!),"")</f>
        <v>#REF!</v>
      </c>
      <c r="AJ12" s="29" t="e">
        <f>IF(AND('Mapa final'!#REF!="Muy Alta",'Mapa final'!#REF!="Catastrófico"),CONCATENATE("R7C",'Mapa final'!#REF!),"")</f>
        <v>#REF!</v>
      </c>
      <c r="AK12" s="29" t="e">
        <f>IF(AND('Mapa final'!#REF!="Muy Alta",'Mapa final'!#REF!="Catastrófico"),CONCATENATE("R7C",'Mapa final'!#REF!),"")</f>
        <v>#REF!</v>
      </c>
      <c r="AL12" s="29" t="e">
        <f>IF(AND('Mapa final'!#REF!="Muy Alta",'Mapa final'!#REF!="Catastrófico"),CONCATENATE("R7C",'Mapa final'!#REF!),"")</f>
        <v>#REF!</v>
      </c>
      <c r="AM12" s="30" t="e">
        <f>IF(AND('Mapa final'!#REF!="Muy Alta",'Mapa final'!#REF!="Catastrófico"),CONCATENATE("R7C",'Mapa final'!#REF!),"")</f>
        <v>#REF!</v>
      </c>
      <c r="AN12" s="1"/>
      <c r="AO12" s="237"/>
      <c r="AP12" s="177"/>
      <c r="AQ12" s="177"/>
      <c r="AR12" s="177"/>
      <c r="AS12" s="177"/>
      <c r="AT12" s="238"/>
      <c r="AU12" s="1"/>
      <c r="AV12" s="1"/>
      <c r="AW12" s="1"/>
      <c r="AX12" s="1"/>
      <c r="AY12" s="1"/>
      <c r="AZ12" s="1"/>
      <c r="BA12" s="1"/>
      <c r="BB12" s="1"/>
      <c r="BC12" s="1"/>
      <c r="BD12" s="1"/>
      <c r="BE12" s="1"/>
      <c r="BF12" s="1"/>
      <c r="BG12" s="1"/>
      <c r="BH12" s="1"/>
      <c r="BI12" s="1"/>
    </row>
    <row r="13" spans="1:61" ht="15" customHeight="1" x14ac:dyDescent="0.25">
      <c r="A13" s="1"/>
      <c r="B13" s="254"/>
      <c r="C13" s="177"/>
      <c r="D13" s="178"/>
      <c r="E13" s="189"/>
      <c r="F13" s="177"/>
      <c r="G13" s="177"/>
      <c r="H13" s="177"/>
      <c r="I13" s="178"/>
      <c r="J13" s="25" t="e">
        <f>IF(AND('Mapa final'!#REF!="Muy Alta",'Mapa final'!#REF!="Leve"),CONCATENATE("R8C",'Mapa final'!#REF!),"")</f>
        <v>#REF!</v>
      </c>
      <c r="K13" s="26" t="e">
        <f>IF(AND('Mapa final'!#REF!="Muy Alta",'Mapa final'!#REF!="Leve"),CONCATENATE("R8C",'Mapa final'!#REF!),"")</f>
        <v>#REF!</v>
      </c>
      <c r="L13" s="26" t="e">
        <f>IF(AND('Mapa final'!#REF!="Muy Alta",'Mapa final'!#REF!="Leve"),CONCATENATE("R8C",'Mapa final'!#REF!),"")</f>
        <v>#REF!</v>
      </c>
      <c r="M13" s="26" t="e">
        <f>IF(AND('Mapa final'!#REF!="Muy Alta",'Mapa final'!#REF!="Leve"),CONCATENATE("R8C",'Mapa final'!#REF!),"")</f>
        <v>#REF!</v>
      </c>
      <c r="N13" s="26" t="e">
        <f>IF(AND('Mapa final'!#REF!="Muy Alta",'Mapa final'!#REF!="Leve"),CONCATENATE("R8C",'Mapa final'!#REF!),"")</f>
        <v>#REF!</v>
      </c>
      <c r="O13" s="27" t="e">
        <f>IF(AND('Mapa final'!#REF!="Muy Alta",'Mapa final'!#REF!="Leve"),CONCATENATE("R8C",'Mapa final'!#REF!),"")</f>
        <v>#REF!</v>
      </c>
      <c r="P13" s="25" t="e">
        <f>IF(AND('Mapa final'!#REF!="Muy Alta",'Mapa final'!#REF!="Menor"),CONCATENATE("R8C",'Mapa final'!#REF!),"")</f>
        <v>#REF!</v>
      </c>
      <c r="Q13" s="26" t="e">
        <f>IF(AND('Mapa final'!#REF!="Muy Alta",'Mapa final'!#REF!="Menor"),CONCATENATE("R8C",'Mapa final'!#REF!),"")</f>
        <v>#REF!</v>
      </c>
      <c r="R13" s="26" t="e">
        <f>IF(AND('Mapa final'!#REF!="Muy Alta",'Mapa final'!#REF!="Menor"),CONCATENATE("R8C",'Mapa final'!#REF!),"")</f>
        <v>#REF!</v>
      </c>
      <c r="S13" s="26" t="e">
        <f>IF(AND('Mapa final'!#REF!="Muy Alta",'Mapa final'!#REF!="Menor"),CONCATENATE("R8C",'Mapa final'!#REF!),"")</f>
        <v>#REF!</v>
      </c>
      <c r="T13" s="26" t="e">
        <f>IF(AND('Mapa final'!#REF!="Muy Alta",'Mapa final'!#REF!="Menor"),CONCATENATE("R8C",'Mapa final'!#REF!),"")</f>
        <v>#REF!</v>
      </c>
      <c r="U13" s="27" t="e">
        <f>IF(AND('Mapa final'!#REF!="Muy Alta",'Mapa final'!#REF!="Menor"),CONCATENATE("R8C",'Mapa final'!#REF!),"")</f>
        <v>#REF!</v>
      </c>
      <c r="V13" s="25" t="e">
        <f>IF(AND('Mapa final'!#REF!="Muy Alta",'Mapa final'!#REF!="Moderado"),CONCATENATE("R8C",'Mapa final'!#REF!),"")</f>
        <v>#REF!</v>
      </c>
      <c r="W13" s="26" t="e">
        <f>IF(AND('Mapa final'!#REF!="Muy Alta",'Mapa final'!#REF!="Moderado"),CONCATENATE("R8C",'Mapa final'!#REF!),"")</f>
        <v>#REF!</v>
      </c>
      <c r="X13" s="26" t="e">
        <f>IF(AND('Mapa final'!#REF!="Muy Alta",'Mapa final'!#REF!="Moderado"),CONCATENATE("R8C",'Mapa final'!#REF!),"")</f>
        <v>#REF!</v>
      </c>
      <c r="Y13" s="26" t="e">
        <f>IF(AND('Mapa final'!#REF!="Muy Alta",'Mapa final'!#REF!="Moderado"),CONCATENATE("R8C",'Mapa final'!#REF!),"")</f>
        <v>#REF!</v>
      </c>
      <c r="Z13" s="26" t="e">
        <f>IF(AND('Mapa final'!#REF!="Muy Alta",'Mapa final'!#REF!="Moderado"),CONCATENATE("R8C",'Mapa final'!#REF!),"")</f>
        <v>#REF!</v>
      </c>
      <c r="AA13" s="27" t="e">
        <f>IF(AND('Mapa final'!#REF!="Muy Alta",'Mapa final'!#REF!="Moderado"),CONCATENATE("R8C",'Mapa final'!#REF!),"")</f>
        <v>#REF!</v>
      </c>
      <c r="AB13" s="25" t="e">
        <f>IF(AND('Mapa final'!#REF!="Muy Alta",'Mapa final'!#REF!="Mayor"),CONCATENATE("R8C",'Mapa final'!#REF!),"")</f>
        <v>#REF!</v>
      </c>
      <c r="AC13" s="26" t="e">
        <f>IF(AND('Mapa final'!#REF!="Muy Alta",'Mapa final'!#REF!="Mayor"),CONCATENATE("R8C",'Mapa final'!#REF!),"")</f>
        <v>#REF!</v>
      </c>
      <c r="AD13" s="26" t="e">
        <f>IF(AND('Mapa final'!#REF!="Muy Alta",'Mapa final'!#REF!="Mayor"),CONCATENATE("R8C",'Mapa final'!#REF!),"")</f>
        <v>#REF!</v>
      </c>
      <c r="AE13" s="26" t="e">
        <f>IF(AND('Mapa final'!#REF!="Muy Alta",'Mapa final'!#REF!="Mayor"),CONCATENATE("R8C",'Mapa final'!#REF!),"")</f>
        <v>#REF!</v>
      </c>
      <c r="AF13" s="26" t="e">
        <f>IF(AND('Mapa final'!#REF!="Muy Alta",'Mapa final'!#REF!="Mayor"),CONCATENATE("R8C",'Mapa final'!#REF!),"")</f>
        <v>#REF!</v>
      </c>
      <c r="AG13" s="27" t="e">
        <f>IF(AND('Mapa final'!#REF!="Muy Alta",'Mapa final'!#REF!="Mayor"),CONCATENATE("R8C",'Mapa final'!#REF!),"")</f>
        <v>#REF!</v>
      </c>
      <c r="AH13" s="28" t="e">
        <f>IF(AND('Mapa final'!#REF!="Muy Alta",'Mapa final'!#REF!="Catastrófico"),CONCATENATE("R8C",'Mapa final'!#REF!),"")</f>
        <v>#REF!</v>
      </c>
      <c r="AI13" s="29" t="e">
        <f>IF(AND('Mapa final'!#REF!="Muy Alta",'Mapa final'!#REF!="Catastrófico"),CONCATENATE("R8C",'Mapa final'!#REF!),"")</f>
        <v>#REF!</v>
      </c>
      <c r="AJ13" s="29" t="e">
        <f>IF(AND('Mapa final'!#REF!="Muy Alta",'Mapa final'!#REF!="Catastrófico"),CONCATENATE("R8C",'Mapa final'!#REF!),"")</f>
        <v>#REF!</v>
      </c>
      <c r="AK13" s="29" t="e">
        <f>IF(AND('Mapa final'!#REF!="Muy Alta",'Mapa final'!#REF!="Catastrófico"),CONCATENATE("R8C",'Mapa final'!#REF!),"")</f>
        <v>#REF!</v>
      </c>
      <c r="AL13" s="29" t="e">
        <f>IF(AND('Mapa final'!#REF!="Muy Alta",'Mapa final'!#REF!="Catastrófico"),CONCATENATE("R8C",'Mapa final'!#REF!),"")</f>
        <v>#REF!</v>
      </c>
      <c r="AM13" s="30" t="e">
        <f>IF(AND('Mapa final'!#REF!="Muy Alta",'Mapa final'!#REF!="Catastrófico"),CONCATENATE("R8C",'Mapa final'!#REF!),"")</f>
        <v>#REF!</v>
      </c>
      <c r="AN13" s="1"/>
      <c r="AO13" s="237"/>
      <c r="AP13" s="177"/>
      <c r="AQ13" s="177"/>
      <c r="AR13" s="177"/>
      <c r="AS13" s="177"/>
      <c r="AT13" s="238"/>
      <c r="AU13" s="1"/>
      <c r="AV13" s="1"/>
      <c r="AW13" s="1"/>
      <c r="AX13" s="1"/>
      <c r="AY13" s="1"/>
      <c r="AZ13" s="1"/>
      <c r="BA13" s="1"/>
      <c r="BB13" s="1"/>
      <c r="BC13" s="1"/>
      <c r="BD13" s="1"/>
      <c r="BE13" s="1"/>
      <c r="BF13" s="1"/>
      <c r="BG13" s="1"/>
      <c r="BH13" s="1"/>
      <c r="BI13" s="1"/>
    </row>
    <row r="14" spans="1:61" ht="15" customHeight="1" x14ac:dyDescent="0.25">
      <c r="A14" s="1"/>
      <c r="B14" s="254"/>
      <c r="C14" s="177"/>
      <c r="D14" s="178"/>
      <c r="E14" s="189"/>
      <c r="F14" s="177"/>
      <c r="G14" s="177"/>
      <c r="H14" s="177"/>
      <c r="I14" s="178"/>
      <c r="J14" s="25" t="e">
        <f>IF(AND('Mapa final'!#REF!="Muy Alta",'Mapa final'!#REF!="Leve"),CONCATENATE("R9C",'Mapa final'!#REF!),"")</f>
        <v>#REF!</v>
      </c>
      <c r="K14" s="26" t="e">
        <f>IF(AND('Mapa final'!#REF!="Muy Alta",'Mapa final'!#REF!="Leve"),CONCATENATE("R9C",'Mapa final'!#REF!),"")</f>
        <v>#REF!</v>
      </c>
      <c r="L14" s="26" t="e">
        <f>IF(AND('Mapa final'!#REF!="Muy Alta",'Mapa final'!#REF!="Leve"),CONCATENATE("R9C",'Mapa final'!#REF!),"")</f>
        <v>#REF!</v>
      </c>
      <c r="M14" s="26" t="e">
        <f>IF(AND('Mapa final'!#REF!="Muy Alta",'Mapa final'!#REF!="Leve"),CONCATENATE("R9C",'Mapa final'!#REF!),"")</f>
        <v>#REF!</v>
      </c>
      <c r="N14" s="26" t="e">
        <f>IF(AND('Mapa final'!#REF!="Muy Alta",'Mapa final'!#REF!="Leve"),CONCATENATE("R9C",'Mapa final'!#REF!),"")</f>
        <v>#REF!</v>
      </c>
      <c r="O14" s="27" t="e">
        <f>IF(AND('Mapa final'!#REF!="Muy Alta",'Mapa final'!#REF!="Leve"),CONCATENATE("R9C",'Mapa final'!#REF!),"")</f>
        <v>#REF!</v>
      </c>
      <c r="P14" s="25" t="e">
        <f>IF(AND('Mapa final'!#REF!="Muy Alta",'Mapa final'!#REF!="Menor"),CONCATENATE("R9C",'Mapa final'!#REF!),"")</f>
        <v>#REF!</v>
      </c>
      <c r="Q14" s="26" t="e">
        <f>IF(AND('Mapa final'!#REF!="Muy Alta",'Mapa final'!#REF!="Menor"),CONCATENATE("R9C",'Mapa final'!#REF!),"")</f>
        <v>#REF!</v>
      </c>
      <c r="R14" s="26" t="e">
        <f>IF(AND('Mapa final'!#REF!="Muy Alta",'Mapa final'!#REF!="Menor"),CONCATENATE("R9C",'Mapa final'!#REF!),"")</f>
        <v>#REF!</v>
      </c>
      <c r="S14" s="26" t="e">
        <f>IF(AND('Mapa final'!#REF!="Muy Alta",'Mapa final'!#REF!="Menor"),CONCATENATE("R9C",'Mapa final'!#REF!),"")</f>
        <v>#REF!</v>
      </c>
      <c r="T14" s="26" t="e">
        <f>IF(AND('Mapa final'!#REF!="Muy Alta",'Mapa final'!#REF!="Menor"),CONCATENATE("R9C",'Mapa final'!#REF!),"")</f>
        <v>#REF!</v>
      </c>
      <c r="U14" s="27" t="e">
        <f>IF(AND('Mapa final'!#REF!="Muy Alta",'Mapa final'!#REF!="Menor"),CONCATENATE("R9C",'Mapa final'!#REF!),"")</f>
        <v>#REF!</v>
      </c>
      <c r="V14" s="25" t="e">
        <f>IF(AND('Mapa final'!#REF!="Muy Alta",'Mapa final'!#REF!="Moderado"),CONCATENATE("R9C",'Mapa final'!#REF!),"")</f>
        <v>#REF!</v>
      </c>
      <c r="W14" s="26" t="e">
        <f>IF(AND('Mapa final'!#REF!="Muy Alta",'Mapa final'!#REF!="Moderado"),CONCATENATE("R9C",'Mapa final'!#REF!),"")</f>
        <v>#REF!</v>
      </c>
      <c r="X14" s="26" t="e">
        <f>IF(AND('Mapa final'!#REF!="Muy Alta",'Mapa final'!#REF!="Moderado"),CONCATENATE("R9C",'Mapa final'!#REF!),"")</f>
        <v>#REF!</v>
      </c>
      <c r="Y14" s="26" t="e">
        <f>IF(AND('Mapa final'!#REF!="Muy Alta",'Mapa final'!#REF!="Moderado"),CONCATENATE("R9C",'Mapa final'!#REF!),"")</f>
        <v>#REF!</v>
      </c>
      <c r="Z14" s="26" t="e">
        <f>IF(AND('Mapa final'!#REF!="Muy Alta",'Mapa final'!#REF!="Moderado"),CONCATENATE("R9C",'Mapa final'!#REF!),"")</f>
        <v>#REF!</v>
      </c>
      <c r="AA14" s="27" t="e">
        <f>IF(AND('Mapa final'!#REF!="Muy Alta",'Mapa final'!#REF!="Moderado"),CONCATENATE("R9C",'Mapa final'!#REF!),"")</f>
        <v>#REF!</v>
      </c>
      <c r="AB14" s="25" t="e">
        <f>IF(AND('Mapa final'!#REF!="Muy Alta",'Mapa final'!#REF!="Mayor"),CONCATENATE("R9C",'Mapa final'!#REF!),"")</f>
        <v>#REF!</v>
      </c>
      <c r="AC14" s="26" t="e">
        <f>IF(AND('Mapa final'!#REF!="Muy Alta",'Mapa final'!#REF!="Mayor"),CONCATENATE("R9C",'Mapa final'!#REF!),"")</f>
        <v>#REF!</v>
      </c>
      <c r="AD14" s="26" t="e">
        <f>IF(AND('Mapa final'!#REF!="Muy Alta",'Mapa final'!#REF!="Mayor"),CONCATENATE("R9C",'Mapa final'!#REF!),"")</f>
        <v>#REF!</v>
      </c>
      <c r="AE14" s="26" t="e">
        <f>IF(AND('Mapa final'!#REF!="Muy Alta",'Mapa final'!#REF!="Mayor"),CONCATENATE("R9C",'Mapa final'!#REF!),"")</f>
        <v>#REF!</v>
      </c>
      <c r="AF14" s="26" t="e">
        <f>IF(AND('Mapa final'!#REF!="Muy Alta",'Mapa final'!#REF!="Mayor"),CONCATENATE("R9C",'Mapa final'!#REF!),"")</f>
        <v>#REF!</v>
      </c>
      <c r="AG14" s="27" t="e">
        <f>IF(AND('Mapa final'!#REF!="Muy Alta",'Mapa final'!#REF!="Mayor"),CONCATENATE("R9C",'Mapa final'!#REF!),"")</f>
        <v>#REF!</v>
      </c>
      <c r="AH14" s="28" t="e">
        <f>IF(AND('Mapa final'!#REF!="Muy Alta",'Mapa final'!#REF!="Catastrófico"),CONCATENATE("R9C",'Mapa final'!#REF!),"")</f>
        <v>#REF!</v>
      </c>
      <c r="AI14" s="29" t="e">
        <f>IF(AND('Mapa final'!#REF!="Muy Alta",'Mapa final'!#REF!="Catastrófico"),CONCATENATE("R9C",'Mapa final'!#REF!),"")</f>
        <v>#REF!</v>
      </c>
      <c r="AJ14" s="29" t="e">
        <f>IF(AND('Mapa final'!#REF!="Muy Alta",'Mapa final'!#REF!="Catastrófico"),CONCATENATE("R9C",'Mapa final'!#REF!),"")</f>
        <v>#REF!</v>
      </c>
      <c r="AK14" s="29" t="e">
        <f>IF(AND('Mapa final'!#REF!="Muy Alta",'Mapa final'!#REF!="Catastrófico"),CONCATENATE("R9C",'Mapa final'!#REF!),"")</f>
        <v>#REF!</v>
      </c>
      <c r="AL14" s="29" t="e">
        <f>IF(AND('Mapa final'!#REF!="Muy Alta",'Mapa final'!#REF!="Catastrófico"),CONCATENATE("R9C",'Mapa final'!#REF!),"")</f>
        <v>#REF!</v>
      </c>
      <c r="AM14" s="30" t="e">
        <f>IF(AND('Mapa final'!#REF!="Muy Alta",'Mapa final'!#REF!="Catastrófico"),CONCATENATE("R9C",'Mapa final'!#REF!),"")</f>
        <v>#REF!</v>
      </c>
      <c r="AN14" s="1"/>
      <c r="AO14" s="237"/>
      <c r="AP14" s="177"/>
      <c r="AQ14" s="177"/>
      <c r="AR14" s="177"/>
      <c r="AS14" s="177"/>
      <c r="AT14" s="238"/>
      <c r="AU14" s="1"/>
      <c r="AV14" s="1"/>
      <c r="AW14" s="1"/>
      <c r="AX14" s="1"/>
      <c r="AY14" s="1"/>
      <c r="AZ14" s="1"/>
      <c r="BA14" s="1"/>
      <c r="BB14" s="1"/>
      <c r="BC14" s="1"/>
      <c r="BD14" s="1"/>
      <c r="BE14" s="1"/>
      <c r="BF14" s="1"/>
      <c r="BG14" s="1"/>
      <c r="BH14" s="1"/>
      <c r="BI14" s="1"/>
    </row>
    <row r="15" spans="1:61" ht="15.75" customHeight="1" x14ac:dyDescent="0.25">
      <c r="A15" s="1"/>
      <c r="B15" s="254"/>
      <c r="C15" s="177"/>
      <c r="D15" s="178"/>
      <c r="E15" s="223"/>
      <c r="F15" s="247"/>
      <c r="G15" s="247"/>
      <c r="H15" s="247"/>
      <c r="I15" s="226"/>
      <c r="J15" s="31" t="e">
        <f>IF(AND('Mapa final'!#REF!="Muy Alta",'Mapa final'!#REF!="Leve"),CONCATENATE("R10C",'Mapa final'!#REF!),"")</f>
        <v>#REF!</v>
      </c>
      <c r="K15" s="32" t="e">
        <f>IF(AND('Mapa final'!#REF!="Muy Alta",'Mapa final'!#REF!="Leve"),CONCATENATE("R10C",'Mapa final'!#REF!),"")</f>
        <v>#REF!</v>
      </c>
      <c r="L15" s="32" t="e">
        <f>IF(AND('Mapa final'!#REF!="Muy Alta",'Mapa final'!#REF!="Leve"),CONCATENATE("R10C",'Mapa final'!#REF!),"")</f>
        <v>#REF!</v>
      </c>
      <c r="M15" s="32" t="e">
        <f>IF(AND('Mapa final'!#REF!="Muy Alta",'Mapa final'!#REF!="Leve"),CONCATENATE("R10C",'Mapa final'!#REF!),"")</f>
        <v>#REF!</v>
      </c>
      <c r="N15" s="32" t="e">
        <f>IF(AND('Mapa final'!#REF!="Muy Alta",'Mapa final'!#REF!="Leve"),CONCATENATE("R10C",'Mapa final'!#REF!),"")</f>
        <v>#REF!</v>
      </c>
      <c r="O15" s="33" t="e">
        <f>IF(AND('Mapa final'!#REF!="Muy Alta",'Mapa final'!#REF!="Leve"),CONCATENATE("R10C",'Mapa final'!#REF!),"")</f>
        <v>#REF!</v>
      </c>
      <c r="P15" s="25" t="e">
        <f>IF(AND('Mapa final'!#REF!="Muy Alta",'Mapa final'!#REF!="Menor"),CONCATENATE("R10C",'Mapa final'!#REF!),"")</f>
        <v>#REF!</v>
      </c>
      <c r="Q15" s="26" t="e">
        <f>IF(AND('Mapa final'!#REF!="Muy Alta",'Mapa final'!#REF!="Menor"),CONCATENATE("R10C",'Mapa final'!#REF!),"")</f>
        <v>#REF!</v>
      </c>
      <c r="R15" s="26" t="e">
        <f>IF(AND('Mapa final'!#REF!="Muy Alta",'Mapa final'!#REF!="Menor"),CONCATENATE("R10C",'Mapa final'!#REF!),"")</f>
        <v>#REF!</v>
      </c>
      <c r="S15" s="26" t="e">
        <f>IF(AND('Mapa final'!#REF!="Muy Alta",'Mapa final'!#REF!="Menor"),CONCATENATE("R10C",'Mapa final'!#REF!),"")</f>
        <v>#REF!</v>
      </c>
      <c r="T15" s="26" t="e">
        <f>IF(AND('Mapa final'!#REF!="Muy Alta",'Mapa final'!#REF!="Menor"),CONCATENATE("R10C",'Mapa final'!#REF!),"")</f>
        <v>#REF!</v>
      </c>
      <c r="U15" s="27" t="e">
        <f>IF(AND('Mapa final'!#REF!="Muy Alta",'Mapa final'!#REF!="Menor"),CONCATENATE("R10C",'Mapa final'!#REF!),"")</f>
        <v>#REF!</v>
      </c>
      <c r="V15" s="31" t="e">
        <f>IF(AND('Mapa final'!#REF!="Muy Alta",'Mapa final'!#REF!="Moderado"),CONCATENATE("R10C",'Mapa final'!#REF!),"")</f>
        <v>#REF!</v>
      </c>
      <c r="W15" s="32" t="e">
        <f>IF(AND('Mapa final'!#REF!="Muy Alta",'Mapa final'!#REF!="Moderado"),CONCATENATE("R10C",'Mapa final'!#REF!),"")</f>
        <v>#REF!</v>
      </c>
      <c r="X15" s="32" t="e">
        <f>IF(AND('Mapa final'!#REF!="Muy Alta",'Mapa final'!#REF!="Moderado"),CONCATENATE("R10C",'Mapa final'!#REF!),"")</f>
        <v>#REF!</v>
      </c>
      <c r="Y15" s="32" t="e">
        <f>IF(AND('Mapa final'!#REF!="Muy Alta",'Mapa final'!#REF!="Moderado"),CONCATENATE("R10C",'Mapa final'!#REF!),"")</f>
        <v>#REF!</v>
      </c>
      <c r="Z15" s="32" t="e">
        <f>IF(AND('Mapa final'!#REF!="Muy Alta",'Mapa final'!#REF!="Moderado"),CONCATENATE("R10C",'Mapa final'!#REF!),"")</f>
        <v>#REF!</v>
      </c>
      <c r="AA15" s="33" t="e">
        <f>IF(AND('Mapa final'!#REF!="Muy Alta",'Mapa final'!#REF!="Moderado"),CONCATENATE("R10C",'Mapa final'!#REF!),"")</f>
        <v>#REF!</v>
      </c>
      <c r="AB15" s="25" t="e">
        <f>IF(AND('Mapa final'!#REF!="Muy Alta",'Mapa final'!#REF!="Mayor"),CONCATENATE("R10C",'Mapa final'!#REF!),"")</f>
        <v>#REF!</v>
      </c>
      <c r="AC15" s="26" t="e">
        <f>IF(AND('Mapa final'!#REF!="Muy Alta",'Mapa final'!#REF!="Mayor"),CONCATENATE("R10C",'Mapa final'!#REF!),"")</f>
        <v>#REF!</v>
      </c>
      <c r="AD15" s="26" t="e">
        <f>IF(AND('Mapa final'!#REF!="Muy Alta",'Mapa final'!#REF!="Mayor"),CONCATENATE("R10C",'Mapa final'!#REF!),"")</f>
        <v>#REF!</v>
      </c>
      <c r="AE15" s="26" t="e">
        <f>IF(AND('Mapa final'!#REF!="Muy Alta",'Mapa final'!#REF!="Mayor"),CONCATENATE("R10C",'Mapa final'!#REF!),"")</f>
        <v>#REF!</v>
      </c>
      <c r="AF15" s="26" t="e">
        <f>IF(AND('Mapa final'!#REF!="Muy Alta",'Mapa final'!#REF!="Mayor"),CONCATENATE("R10C",'Mapa final'!#REF!),"")</f>
        <v>#REF!</v>
      </c>
      <c r="AG15" s="27" t="e">
        <f>IF(AND('Mapa final'!#REF!="Muy Alta",'Mapa final'!#REF!="Mayor"),CONCATENATE("R10C",'Mapa final'!#REF!),"")</f>
        <v>#REF!</v>
      </c>
      <c r="AH15" s="34" t="e">
        <f>IF(AND('Mapa final'!#REF!="Muy Alta",'Mapa final'!#REF!="Catastrófico"),CONCATENATE("R10C",'Mapa final'!#REF!),"")</f>
        <v>#REF!</v>
      </c>
      <c r="AI15" s="35" t="e">
        <f>IF(AND('Mapa final'!#REF!="Muy Alta",'Mapa final'!#REF!="Catastrófico"),CONCATENATE("R10C",'Mapa final'!#REF!),"")</f>
        <v>#REF!</v>
      </c>
      <c r="AJ15" s="35" t="e">
        <f>IF(AND('Mapa final'!#REF!="Muy Alta",'Mapa final'!#REF!="Catastrófico"),CONCATENATE("R10C",'Mapa final'!#REF!),"")</f>
        <v>#REF!</v>
      </c>
      <c r="AK15" s="35" t="e">
        <f>IF(AND('Mapa final'!#REF!="Muy Alta",'Mapa final'!#REF!="Catastrófico"),CONCATENATE("R10C",'Mapa final'!#REF!),"")</f>
        <v>#REF!</v>
      </c>
      <c r="AL15" s="35" t="e">
        <f>IF(AND('Mapa final'!#REF!="Muy Alta",'Mapa final'!#REF!="Catastrófico"),CONCATENATE("R10C",'Mapa final'!#REF!),"")</f>
        <v>#REF!</v>
      </c>
      <c r="AM15" s="36" t="e">
        <f>IF(AND('Mapa final'!#REF!="Muy Alta",'Mapa final'!#REF!="Catastrófico"),CONCATENATE("R10C",'Mapa final'!#REF!),"")</f>
        <v>#REF!</v>
      </c>
      <c r="AN15" s="1"/>
      <c r="AO15" s="239"/>
      <c r="AP15" s="240"/>
      <c r="AQ15" s="240"/>
      <c r="AR15" s="240"/>
      <c r="AS15" s="240"/>
      <c r="AT15" s="241"/>
      <c r="AU15" s="1"/>
      <c r="AV15" s="1"/>
      <c r="AW15" s="1"/>
      <c r="AX15" s="1"/>
      <c r="AY15" s="1"/>
      <c r="AZ15" s="1"/>
      <c r="BA15" s="1"/>
      <c r="BB15" s="1"/>
      <c r="BC15" s="1"/>
      <c r="BD15" s="1"/>
      <c r="BE15" s="1"/>
      <c r="BF15" s="1"/>
      <c r="BG15" s="1"/>
      <c r="BH15" s="1"/>
      <c r="BI15" s="1"/>
    </row>
    <row r="16" spans="1:61" ht="15" customHeight="1" x14ac:dyDescent="0.25">
      <c r="A16" s="1"/>
      <c r="B16" s="254"/>
      <c r="C16" s="177"/>
      <c r="D16" s="178"/>
      <c r="E16" s="262" t="s">
        <v>97</v>
      </c>
      <c r="F16" s="246"/>
      <c r="G16" s="246"/>
      <c r="H16" s="246"/>
      <c r="I16" s="246"/>
      <c r="J16" s="37" t="str">
        <f>IF(AND('Mapa final'!$Y$16="Alta",'Mapa final'!$AA$16="Leve"),CONCATENATE("R1C",'Mapa final'!$O$16),"")</f>
        <v/>
      </c>
      <c r="K16" s="38" t="str">
        <f>IF(AND('Mapa final'!$Y$17="Alta",'Mapa final'!$AA$17="Leve"),CONCATENATE("R1C",'Mapa final'!$O$17),"")</f>
        <v/>
      </c>
      <c r="L16" s="38" t="str">
        <f>IF(AND('Mapa final'!$Y$18="Alta",'Mapa final'!$AA$18="Leve"),CONCATENATE("R1C",'Mapa final'!$O$18),"")</f>
        <v/>
      </c>
      <c r="M16" s="38" t="e">
        <f>IF(AND('Mapa final'!#REF!="Alta",'Mapa final'!#REF!="Leve"),CONCATENATE("R1C",'Mapa final'!#REF!),"")</f>
        <v>#REF!</v>
      </c>
      <c r="N16" s="38" t="e">
        <f>IF(AND('Mapa final'!#REF!="Alta",'Mapa final'!#REF!="Leve"),CONCATENATE("R1C",'Mapa final'!#REF!),"")</f>
        <v>#REF!</v>
      </c>
      <c r="O16" s="39" t="e">
        <f>IF(AND('Mapa final'!#REF!="Alta",'Mapa final'!#REF!="Leve"),CONCATENATE("R1C",'Mapa final'!#REF!),"")</f>
        <v>#REF!</v>
      </c>
      <c r="P16" s="37" t="str">
        <f>IF(AND('Mapa final'!$Y$16="Alta",'Mapa final'!$AA$16="Menor"),CONCATENATE("R1C",'Mapa final'!$O$16),"")</f>
        <v/>
      </c>
      <c r="Q16" s="38" t="str">
        <f>IF(AND('Mapa final'!$Y$17="Alta",'Mapa final'!$AA$17="Menor"),CONCATENATE("R1C",'Mapa final'!$O$17),"")</f>
        <v/>
      </c>
      <c r="R16" s="38" t="str">
        <f>IF(AND('Mapa final'!$Y$18="Alta",'Mapa final'!$AA$18="Menor"),CONCATENATE("R1C",'Mapa final'!$O$18),"")</f>
        <v/>
      </c>
      <c r="S16" s="38" t="e">
        <f>IF(AND('Mapa final'!#REF!="Alta",'Mapa final'!#REF!="Menor"),CONCATENATE("R1C",'Mapa final'!#REF!),"")</f>
        <v>#REF!</v>
      </c>
      <c r="T16" s="38" t="e">
        <f>IF(AND('Mapa final'!#REF!="Alta",'Mapa final'!#REF!="Menor"),CONCATENATE("R1C",'Mapa final'!#REF!),"")</f>
        <v>#REF!</v>
      </c>
      <c r="U16" s="39" t="e">
        <f>IF(AND('Mapa final'!#REF!="Alta",'Mapa final'!#REF!="Menor"),CONCATENATE("R1C",'Mapa final'!#REF!),"")</f>
        <v>#REF!</v>
      </c>
      <c r="V16" s="19" t="str">
        <f>IF(AND('Mapa final'!$Y$16="Alta",'Mapa final'!$AA$16="Moderado"),CONCATENATE("R1C",'Mapa final'!$O$16),"")</f>
        <v/>
      </c>
      <c r="W16" s="20" t="str">
        <f>IF(AND('Mapa final'!$Y$17="Alta",'Mapa final'!$AA$17="Moderado"),CONCATENATE("R1C",'Mapa final'!$O$17),"")</f>
        <v/>
      </c>
      <c r="X16" s="20" t="str">
        <f>IF(AND('Mapa final'!$Y$18="Alta",'Mapa final'!$AA$18="Moderado"),CONCATENATE("R1C",'Mapa final'!$O$18),"")</f>
        <v/>
      </c>
      <c r="Y16" s="20" t="e">
        <f>IF(AND('Mapa final'!#REF!="Alta",'Mapa final'!#REF!="Moderado"),CONCATENATE("R1C",'Mapa final'!#REF!),"")</f>
        <v>#REF!</v>
      </c>
      <c r="Z16" s="20" t="e">
        <f>IF(AND('Mapa final'!#REF!="Alta",'Mapa final'!#REF!="Moderado"),CONCATENATE("R1C",'Mapa final'!#REF!),"")</f>
        <v>#REF!</v>
      </c>
      <c r="AA16" s="21" t="e">
        <f>IF(AND('Mapa final'!#REF!="Alta",'Mapa final'!#REF!="Moderado"),CONCATENATE("R1C",'Mapa final'!#REF!),"")</f>
        <v>#REF!</v>
      </c>
      <c r="AB16" s="19" t="str">
        <f>IF(AND('Mapa final'!$Y$16="Alta",'Mapa final'!$AA$16="Mayor"),CONCATENATE("R1C",'Mapa final'!$O$16),"")</f>
        <v/>
      </c>
      <c r="AC16" s="20" t="str">
        <f>IF(AND('Mapa final'!$Y$17="Alta",'Mapa final'!$AA$17="Mayor"),CONCATENATE("R1C",'Mapa final'!$O$17),"")</f>
        <v/>
      </c>
      <c r="AD16" s="20" t="str">
        <f>IF(AND('Mapa final'!$Y$18="Alta",'Mapa final'!$AA$18="Mayor"),CONCATENATE("R1C",'Mapa final'!$O$18),"")</f>
        <v/>
      </c>
      <c r="AE16" s="20" t="e">
        <f>IF(AND('Mapa final'!#REF!="Alta",'Mapa final'!#REF!="Mayor"),CONCATENATE("R1C",'Mapa final'!#REF!),"")</f>
        <v>#REF!</v>
      </c>
      <c r="AF16" s="20" t="e">
        <f>IF(AND('Mapa final'!#REF!="Alta",'Mapa final'!#REF!="Mayor"),CONCATENATE("R1C",'Mapa final'!#REF!),"")</f>
        <v>#REF!</v>
      </c>
      <c r="AG16" s="21" t="e">
        <f>IF(AND('Mapa final'!#REF!="Alta",'Mapa final'!#REF!="Mayor"),CONCATENATE("R1C",'Mapa final'!#REF!),"")</f>
        <v>#REF!</v>
      </c>
      <c r="AH16" s="22" t="str">
        <f>IF(AND('Mapa final'!$Y$16="Alta",'Mapa final'!$AA$16="Catastrófico"),CONCATENATE("R1C",'Mapa final'!$O$16),"")</f>
        <v/>
      </c>
      <c r="AI16" s="23" t="str">
        <f>IF(AND('Mapa final'!$Y$17="Alta",'Mapa final'!$AA$17="Catastrófico"),CONCATENATE("R1C",'Mapa final'!$O$17),"")</f>
        <v/>
      </c>
      <c r="AJ16" s="23" t="str">
        <f>IF(AND('Mapa final'!$Y$18="Alta",'Mapa final'!$AA$18="Catastrófico"),CONCATENATE("R1C",'Mapa final'!$O$18),"")</f>
        <v/>
      </c>
      <c r="AK16" s="23" t="e">
        <f>IF(AND('Mapa final'!#REF!="Alta",'Mapa final'!#REF!="Catastrófico"),CONCATENATE("R1C",'Mapa final'!#REF!),"")</f>
        <v>#REF!</v>
      </c>
      <c r="AL16" s="23" t="e">
        <f>IF(AND('Mapa final'!#REF!="Alta",'Mapa final'!#REF!="Catastrófico"),CONCATENATE("R1C",'Mapa final'!#REF!),"")</f>
        <v>#REF!</v>
      </c>
      <c r="AM16" s="24" t="e">
        <f>IF(AND('Mapa final'!#REF!="Alta",'Mapa final'!#REF!="Catastrófico"),CONCATENATE("R1C",'Mapa final'!#REF!),"")</f>
        <v>#REF!</v>
      </c>
      <c r="AN16" s="1"/>
      <c r="AO16" s="258" t="s">
        <v>98</v>
      </c>
      <c r="AP16" s="235"/>
      <c r="AQ16" s="235"/>
      <c r="AR16" s="235"/>
      <c r="AS16" s="235"/>
      <c r="AT16" s="236"/>
      <c r="AU16" s="1"/>
      <c r="AV16" s="1"/>
      <c r="AW16" s="1"/>
      <c r="AX16" s="1"/>
      <c r="AY16" s="1"/>
      <c r="AZ16" s="1"/>
      <c r="BA16" s="1"/>
      <c r="BB16" s="1"/>
      <c r="BC16" s="1"/>
      <c r="BD16" s="1"/>
      <c r="BE16" s="1"/>
      <c r="BF16" s="1"/>
      <c r="BG16" s="1"/>
      <c r="BH16" s="1"/>
      <c r="BI16" s="1"/>
    </row>
    <row r="17" spans="1:61" ht="15" customHeight="1" x14ac:dyDescent="0.25">
      <c r="A17" s="1"/>
      <c r="B17" s="254"/>
      <c r="C17" s="177"/>
      <c r="D17" s="178"/>
      <c r="E17" s="189"/>
      <c r="F17" s="177"/>
      <c r="G17" s="177"/>
      <c r="H17" s="177"/>
      <c r="I17" s="177"/>
      <c r="J17" s="40" t="str">
        <f>IF(AND('Mapa final'!$Y$19="Alta",'Mapa final'!$AA$19="Leve"),CONCATENATE("R2C",'Mapa final'!$O$19),"")</f>
        <v/>
      </c>
      <c r="K17" s="41" t="e">
        <f>IF(AND('Mapa final'!#REF!="Alta",'Mapa final'!#REF!="Leve"),CONCATENATE("R2C",'Mapa final'!#REF!),"")</f>
        <v>#REF!</v>
      </c>
      <c r="L17" s="41" t="e">
        <f>IF(AND('Mapa final'!#REF!="Alta",'Mapa final'!#REF!="Leve"),CONCATENATE("R2C",'Mapa final'!#REF!),"")</f>
        <v>#REF!</v>
      </c>
      <c r="M17" s="41" t="e">
        <f>IF(AND('Mapa final'!#REF!="Alta",'Mapa final'!#REF!="Leve"),CONCATENATE("R2C",'Mapa final'!#REF!),"")</f>
        <v>#REF!</v>
      </c>
      <c r="N17" s="41" t="str">
        <f>IF(AND('Mapa final'!$Y$20="Alta",'Mapa final'!$AA$20="Leve"),CONCATENATE("R2C",'Mapa final'!$O$20),"")</f>
        <v/>
      </c>
      <c r="O17" s="42" t="str">
        <f>IF(AND('Mapa final'!$Y$21="Alta",'Mapa final'!$AA$21="Leve"),CONCATENATE("R2C",'Mapa final'!$O$21),"")</f>
        <v/>
      </c>
      <c r="P17" s="40" t="str">
        <f>IF(AND('Mapa final'!$Y$19="Alta",'Mapa final'!$AA$19="Menor"),CONCATENATE("R2C",'Mapa final'!$O$19),"")</f>
        <v/>
      </c>
      <c r="Q17" s="41" t="e">
        <f>IF(AND('Mapa final'!#REF!="Alta",'Mapa final'!#REF!="Menor"),CONCATENATE("R2C",'Mapa final'!#REF!),"")</f>
        <v>#REF!</v>
      </c>
      <c r="R17" s="41" t="e">
        <f>IF(AND('Mapa final'!#REF!="Alta",'Mapa final'!#REF!="Menor"),CONCATENATE("R2C",'Mapa final'!#REF!),"")</f>
        <v>#REF!</v>
      </c>
      <c r="S17" s="41" t="e">
        <f>IF(AND('Mapa final'!#REF!="Alta",'Mapa final'!#REF!="Menor"),CONCATENATE("R2C",'Mapa final'!#REF!),"")</f>
        <v>#REF!</v>
      </c>
      <c r="T17" s="41" t="str">
        <f>IF(AND('Mapa final'!$Y$20="Alta",'Mapa final'!$AA$20="Menor"),CONCATENATE("R2C",'Mapa final'!$O$20),"")</f>
        <v/>
      </c>
      <c r="U17" s="42" t="str">
        <f>IF(AND('Mapa final'!$Y$21="Alta",'Mapa final'!$AA$21="Menor"),CONCATENATE("R2C",'Mapa final'!$O$21),"")</f>
        <v/>
      </c>
      <c r="V17" s="25" t="str">
        <f>IF(AND('Mapa final'!$Y$19="Alta",'Mapa final'!$AA$19="Moderado"),CONCATENATE("R2C",'Mapa final'!$O$19),"")</f>
        <v/>
      </c>
      <c r="W17" s="26" t="e">
        <f>IF(AND('Mapa final'!#REF!="Alta",'Mapa final'!#REF!="Moderado"),CONCATENATE("R2C",'Mapa final'!#REF!),"")</f>
        <v>#REF!</v>
      </c>
      <c r="X17" s="26" t="e">
        <f>IF(AND('Mapa final'!#REF!="Alta",'Mapa final'!#REF!="Moderado"),CONCATENATE("R2C",'Mapa final'!#REF!),"")</f>
        <v>#REF!</v>
      </c>
      <c r="Y17" s="26" t="e">
        <f>IF(AND('Mapa final'!#REF!="Alta",'Mapa final'!#REF!="Moderado"),CONCATENATE("R2C",'Mapa final'!#REF!),"")</f>
        <v>#REF!</v>
      </c>
      <c r="Z17" s="26" t="str">
        <f>IF(AND('Mapa final'!$Y$20="Alta",'Mapa final'!$AA$20="Moderado"),CONCATENATE("R2C",'Mapa final'!$O$20),"")</f>
        <v/>
      </c>
      <c r="AA17" s="27" t="str">
        <f>IF(AND('Mapa final'!$Y$21="Alta",'Mapa final'!$AA$21="Moderado"),CONCATENATE("R2C",'Mapa final'!$O$21),"")</f>
        <v/>
      </c>
      <c r="AB17" s="25" t="str">
        <f>IF(AND('Mapa final'!$Y$19="Alta",'Mapa final'!$AA$19="Mayor"),CONCATENATE("R2C",'Mapa final'!$O$19),"")</f>
        <v/>
      </c>
      <c r="AC17" s="26" t="e">
        <f>IF(AND('Mapa final'!#REF!="Alta",'Mapa final'!#REF!="Mayor"),CONCATENATE("R2C",'Mapa final'!#REF!),"")</f>
        <v>#REF!</v>
      </c>
      <c r="AD17" s="26" t="e">
        <f>IF(AND('Mapa final'!#REF!="Alta",'Mapa final'!#REF!="Mayor"),CONCATENATE("R2C",'Mapa final'!#REF!),"")</f>
        <v>#REF!</v>
      </c>
      <c r="AE17" s="26" t="e">
        <f>IF(AND('Mapa final'!#REF!="Alta",'Mapa final'!#REF!="Mayor"),CONCATENATE("R2C",'Mapa final'!#REF!),"")</f>
        <v>#REF!</v>
      </c>
      <c r="AF17" s="26" t="str">
        <f>IF(AND('Mapa final'!$Y$20="Alta",'Mapa final'!$AA$20="Mayor"),CONCATENATE("R2C",'Mapa final'!$O$20),"")</f>
        <v/>
      </c>
      <c r="AG17" s="27" t="str">
        <f>IF(AND('Mapa final'!$Y$21="Alta",'Mapa final'!$AA$21="Mayor"),CONCATENATE("R2C",'Mapa final'!$O$21),"")</f>
        <v/>
      </c>
      <c r="AH17" s="28" t="str">
        <f>IF(AND('Mapa final'!$Y$19="Alta",'Mapa final'!$AA$19="Catastrófico"),CONCATENATE("R2C",'Mapa final'!$O$19),"")</f>
        <v/>
      </c>
      <c r="AI17" s="29" t="e">
        <f>IF(AND('Mapa final'!#REF!="Alta",'Mapa final'!#REF!="Catastrófico"),CONCATENATE("R2C",'Mapa final'!#REF!),"")</f>
        <v>#REF!</v>
      </c>
      <c r="AJ17" s="29" t="e">
        <f>IF(AND('Mapa final'!#REF!="Alta",'Mapa final'!#REF!="Catastrófico"),CONCATENATE("R2C",'Mapa final'!#REF!),"")</f>
        <v>#REF!</v>
      </c>
      <c r="AK17" s="29" t="e">
        <f>IF(AND('Mapa final'!#REF!="Alta",'Mapa final'!#REF!="Catastrófico"),CONCATENATE("R2C",'Mapa final'!#REF!),"")</f>
        <v>#REF!</v>
      </c>
      <c r="AL17" s="29" t="str">
        <f>IF(AND('Mapa final'!$Y$20="Alta",'Mapa final'!$AA$20="Catastrófico"),CONCATENATE("R2C",'Mapa final'!$O$20),"")</f>
        <v/>
      </c>
      <c r="AM17" s="30" t="str">
        <f>IF(AND('Mapa final'!$Y$21="Alta",'Mapa final'!$AA$21="Catastrófico"),CONCATENATE("R2C",'Mapa final'!$O$21),"")</f>
        <v/>
      </c>
      <c r="AN17" s="1"/>
      <c r="AO17" s="237"/>
      <c r="AP17" s="177"/>
      <c r="AQ17" s="177"/>
      <c r="AR17" s="177"/>
      <c r="AS17" s="177"/>
      <c r="AT17" s="238"/>
      <c r="AU17" s="1"/>
      <c r="AV17" s="1"/>
      <c r="AW17" s="1"/>
      <c r="AX17" s="1"/>
      <c r="AY17" s="1"/>
      <c r="AZ17" s="1"/>
      <c r="BA17" s="1"/>
      <c r="BB17" s="1"/>
      <c r="BC17" s="1"/>
      <c r="BD17" s="1"/>
      <c r="BE17" s="1"/>
      <c r="BF17" s="1"/>
      <c r="BG17" s="1"/>
      <c r="BH17" s="1"/>
      <c r="BI17" s="1"/>
    </row>
    <row r="18" spans="1:61" ht="15" customHeight="1" x14ac:dyDescent="0.25">
      <c r="A18" s="1"/>
      <c r="B18" s="254"/>
      <c r="C18" s="177"/>
      <c r="D18" s="178"/>
      <c r="E18" s="189"/>
      <c r="F18" s="177"/>
      <c r="G18" s="177"/>
      <c r="H18" s="177"/>
      <c r="I18" s="177"/>
      <c r="J18" s="40" t="str">
        <f>IF(AND('Mapa final'!$Y$22="Alta",'Mapa final'!$AA$22="Leve"),CONCATENATE("R3C",'Mapa final'!$O$22),"")</f>
        <v/>
      </c>
      <c r="K18" s="41" t="str">
        <f>IF(AND('Mapa final'!$Y$23="Alta",'Mapa final'!$AA$23="Leve"),CONCATENATE("R3C",'Mapa final'!$O$23),"")</f>
        <v/>
      </c>
      <c r="L18" s="41" t="str">
        <f>IF(AND('Mapa final'!$Y$24="Alta",'Mapa final'!$AA$24="Leve"),CONCATENATE("R3C",'Mapa final'!$O$24),"")</f>
        <v/>
      </c>
      <c r="M18" s="41" t="e">
        <f>IF(AND('Mapa final'!#REF!="Alta",'Mapa final'!#REF!="Leve"),CONCATENATE("R3C",'Mapa final'!#REF!),"")</f>
        <v>#REF!</v>
      </c>
      <c r="N18" s="41" t="e">
        <f>IF(AND('Mapa final'!#REF!="Alta",'Mapa final'!#REF!="Leve"),CONCATENATE("R3C",'Mapa final'!#REF!),"")</f>
        <v>#REF!</v>
      </c>
      <c r="O18" s="42" t="e">
        <f>IF(AND('Mapa final'!#REF!="Alta",'Mapa final'!#REF!="Leve"),CONCATENATE("R3C",'Mapa final'!#REF!),"")</f>
        <v>#REF!</v>
      </c>
      <c r="P18" s="40" t="str">
        <f>IF(AND('Mapa final'!$Y$22="Alta",'Mapa final'!$AA$22="Menor"),CONCATENATE("R3C",'Mapa final'!$O$22),"")</f>
        <v/>
      </c>
      <c r="Q18" s="41" t="str">
        <f>IF(AND('Mapa final'!$Y$23="Alta",'Mapa final'!$AA$23="Menor"),CONCATENATE("R3C",'Mapa final'!$O$23),"")</f>
        <v/>
      </c>
      <c r="R18" s="41" t="str">
        <f>IF(AND('Mapa final'!$Y$24="Alta",'Mapa final'!$AA$24="Menor"),CONCATENATE("R3C",'Mapa final'!$O$24),"")</f>
        <v/>
      </c>
      <c r="S18" s="41" t="e">
        <f>IF(AND('Mapa final'!#REF!="Alta",'Mapa final'!#REF!="Menor"),CONCATENATE("R3C",'Mapa final'!#REF!),"")</f>
        <v>#REF!</v>
      </c>
      <c r="T18" s="41" t="e">
        <f>IF(AND('Mapa final'!#REF!="Alta",'Mapa final'!#REF!="Menor"),CONCATENATE("R3C",'Mapa final'!#REF!),"")</f>
        <v>#REF!</v>
      </c>
      <c r="U18" s="42" t="e">
        <f>IF(AND('Mapa final'!#REF!="Alta",'Mapa final'!#REF!="Menor"),CONCATENATE("R3C",'Mapa final'!#REF!),"")</f>
        <v>#REF!</v>
      </c>
      <c r="V18" s="25" t="str">
        <f>IF(AND('Mapa final'!$Y$22="Alta",'Mapa final'!$AA$22="Moderado"),CONCATENATE("R3C",'Mapa final'!$O$22),"")</f>
        <v/>
      </c>
      <c r="W18" s="26" t="str">
        <f>IF(AND('Mapa final'!$Y$23="Alta",'Mapa final'!$AA$23="Moderado"),CONCATENATE("R3C",'Mapa final'!$O$23),"")</f>
        <v/>
      </c>
      <c r="X18" s="26" t="str">
        <f>IF(AND('Mapa final'!$Y$24="Alta",'Mapa final'!$AA$24="Moderado"),CONCATENATE("R3C",'Mapa final'!$O$24),"")</f>
        <v/>
      </c>
      <c r="Y18" s="26" t="e">
        <f>IF(AND('Mapa final'!#REF!="Alta",'Mapa final'!#REF!="Moderado"),CONCATENATE("R3C",'Mapa final'!#REF!),"")</f>
        <v>#REF!</v>
      </c>
      <c r="Z18" s="26" t="e">
        <f>IF(AND('Mapa final'!#REF!="Alta",'Mapa final'!#REF!="Moderado"),CONCATENATE("R3C",'Mapa final'!#REF!),"")</f>
        <v>#REF!</v>
      </c>
      <c r="AA18" s="27" t="e">
        <f>IF(AND('Mapa final'!#REF!="Alta",'Mapa final'!#REF!="Moderado"),CONCATENATE("R3C",'Mapa final'!#REF!),"")</f>
        <v>#REF!</v>
      </c>
      <c r="AB18" s="25" t="str">
        <f>IF(AND('Mapa final'!$Y$22="Alta",'Mapa final'!$AA$22="Mayor"),CONCATENATE("R3C",'Mapa final'!$O$22),"")</f>
        <v/>
      </c>
      <c r="AC18" s="26" t="str">
        <f>IF(AND('Mapa final'!$Y$23="Alta",'Mapa final'!$AA$23="Mayor"),CONCATENATE("R3C",'Mapa final'!$O$23),"")</f>
        <v/>
      </c>
      <c r="AD18" s="26" t="str">
        <f>IF(AND('Mapa final'!$Y$24="Alta",'Mapa final'!$AA$24="Mayor"),CONCATENATE("R3C",'Mapa final'!$O$24),"")</f>
        <v/>
      </c>
      <c r="AE18" s="26" t="e">
        <f>IF(AND('Mapa final'!#REF!="Alta",'Mapa final'!#REF!="Mayor"),CONCATENATE("R3C",'Mapa final'!#REF!),"")</f>
        <v>#REF!</v>
      </c>
      <c r="AF18" s="26" t="e">
        <f>IF(AND('Mapa final'!#REF!="Alta",'Mapa final'!#REF!="Mayor"),CONCATENATE("R3C",'Mapa final'!#REF!),"")</f>
        <v>#REF!</v>
      </c>
      <c r="AG18" s="27" t="e">
        <f>IF(AND('Mapa final'!#REF!="Alta",'Mapa final'!#REF!="Mayor"),CONCATENATE("R3C",'Mapa final'!#REF!),"")</f>
        <v>#REF!</v>
      </c>
      <c r="AH18" s="28" t="str">
        <f>IF(AND('Mapa final'!$Y$22="Alta",'Mapa final'!$AA$22="Catastrófico"),CONCATENATE("R3C",'Mapa final'!$O$22),"")</f>
        <v/>
      </c>
      <c r="AI18" s="29" t="str">
        <f>IF(AND('Mapa final'!$Y$23="Alta",'Mapa final'!$AA$23="Catastrófico"),CONCATENATE("R3C",'Mapa final'!$O$23),"")</f>
        <v/>
      </c>
      <c r="AJ18" s="29" t="str">
        <f>IF(AND('Mapa final'!$Y$24="Alta",'Mapa final'!$AA$24="Catastrófico"),CONCATENATE("R3C",'Mapa final'!$O$24),"")</f>
        <v/>
      </c>
      <c r="AK18" s="29" t="e">
        <f>IF(AND('Mapa final'!#REF!="Alta",'Mapa final'!#REF!="Catastrófico"),CONCATENATE("R3C",'Mapa final'!#REF!),"")</f>
        <v>#REF!</v>
      </c>
      <c r="AL18" s="29" t="e">
        <f>IF(AND('Mapa final'!#REF!="Alta",'Mapa final'!#REF!="Catastrófico"),CONCATENATE("R3C",'Mapa final'!#REF!),"")</f>
        <v>#REF!</v>
      </c>
      <c r="AM18" s="30" t="e">
        <f>IF(AND('Mapa final'!#REF!="Alta",'Mapa final'!#REF!="Catastrófico"),CONCATENATE("R3C",'Mapa final'!#REF!),"")</f>
        <v>#REF!</v>
      </c>
      <c r="AN18" s="1"/>
      <c r="AO18" s="237"/>
      <c r="AP18" s="177"/>
      <c r="AQ18" s="177"/>
      <c r="AR18" s="177"/>
      <c r="AS18" s="177"/>
      <c r="AT18" s="238"/>
      <c r="AU18" s="1"/>
      <c r="AV18" s="1"/>
      <c r="AW18" s="1"/>
      <c r="AX18" s="1"/>
      <c r="AY18" s="1"/>
      <c r="AZ18" s="1"/>
      <c r="BA18" s="1"/>
      <c r="BB18" s="1"/>
      <c r="BC18" s="1"/>
      <c r="BD18" s="1"/>
      <c r="BE18" s="1"/>
      <c r="BF18" s="1"/>
      <c r="BG18" s="1"/>
      <c r="BH18" s="1"/>
      <c r="BI18" s="1"/>
    </row>
    <row r="19" spans="1:61" ht="15" customHeight="1" x14ac:dyDescent="0.25">
      <c r="A19" s="1"/>
      <c r="B19" s="254"/>
      <c r="C19" s="177"/>
      <c r="D19" s="178"/>
      <c r="E19" s="189"/>
      <c r="F19" s="177"/>
      <c r="G19" s="177"/>
      <c r="H19" s="177"/>
      <c r="I19" s="177"/>
      <c r="J19" s="40" t="str">
        <f>IF(AND('Mapa final'!$Y$25="Alta",'Mapa final'!$AA$25="Leve"),CONCATENATE("R4C",'Mapa final'!$O$25),"")</f>
        <v/>
      </c>
      <c r="K19" s="41" t="str">
        <f>IF(AND('Mapa final'!$Y$26="Alta",'Mapa final'!$AA$26="Leve"),CONCATENATE("R4C",'Mapa final'!$O$26),"")</f>
        <v/>
      </c>
      <c r="L19" s="41" t="e">
        <f>IF(AND('Mapa final'!#REF!="Alta",'Mapa final'!#REF!="Leve"),CONCATENATE("R4C",'Mapa final'!#REF!),"")</f>
        <v>#REF!</v>
      </c>
      <c r="M19" s="41" t="str">
        <f>IF(AND('Mapa final'!$Y$27="Alta",'Mapa final'!$AA$27="Leve"),CONCATENATE("R4C",'Mapa final'!$O$27),"")</f>
        <v/>
      </c>
      <c r="N19" s="41" t="e">
        <f>IF(AND('Mapa final'!#REF!="Alta",'Mapa final'!#REF!="Leve"),CONCATENATE("R4C",'Mapa final'!#REF!),"")</f>
        <v>#REF!</v>
      </c>
      <c r="O19" s="42" t="e">
        <f>IF(AND('Mapa final'!#REF!="Alta",'Mapa final'!#REF!="Leve"),CONCATENATE("R4C",'Mapa final'!#REF!),"")</f>
        <v>#REF!</v>
      </c>
      <c r="P19" s="40" t="str">
        <f>IF(AND('Mapa final'!$Y$25="Alta",'Mapa final'!$AA$25="Menor"),CONCATENATE("R4C",'Mapa final'!$O$25),"")</f>
        <v/>
      </c>
      <c r="Q19" s="41" t="str">
        <f>IF(AND('Mapa final'!$Y$26="Alta",'Mapa final'!$AA$26="Menor"),CONCATENATE("R4C",'Mapa final'!$O$26),"")</f>
        <v/>
      </c>
      <c r="R19" s="41" t="e">
        <f>IF(AND('Mapa final'!#REF!="Alta",'Mapa final'!#REF!="Menor"),CONCATENATE("R4C",'Mapa final'!#REF!),"")</f>
        <v>#REF!</v>
      </c>
      <c r="S19" s="41" t="str">
        <f>IF(AND('Mapa final'!$Y$27="Alta",'Mapa final'!$AA$27="Menor"),CONCATENATE("R4C",'Mapa final'!$O$27),"")</f>
        <v/>
      </c>
      <c r="T19" s="41" t="e">
        <f>IF(AND('Mapa final'!#REF!="Alta",'Mapa final'!#REF!="Menor"),CONCATENATE("R4C",'Mapa final'!#REF!),"")</f>
        <v>#REF!</v>
      </c>
      <c r="U19" s="42" t="e">
        <f>IF(AND('Mapa final'!#REF!="Alta",'Mapa final'!#REF!="Menor"),CONCATENATE("R4C",'Mapa final'!#REF!),"")</f>
        <v>#REF!</v>
      </c>
      <c r="V19" s="25" t="str">
        <f>IF(AND('Mapa final'!$Y$25="Alta",'Mapa final'!$AA$25="Moderado"),CONCATENATE("R4C",'Mapa final'!$O$25),"")</f>
        <v/>
      </c>
      <c r="W19" s="26" t="str">
        <f>IF(AND('Mapa final'!$Y$26="Alta",'Mapa final'!$AA$26="Moderado"),CONCATENATE("R4C",'Mapa final'!$O$26),"")</f>
        <v/>
      </c>
      <c r="X19" s="26" t="e">
        <f>IF(AND('Mapa final'!#REF!="Alta",'Mapa final'!#REF!="Moderado"),CONCATENATE("R4C",'Mapa final'!#REF!),"")</f>
        <v>#REF!</v>
      </c>
      <c r="Y19" s="26" t="str">
        <f>IF(AND('Mapa final'!$Y$27="Alta",'Mapa final'!$AA$27="Moderado"),CONCATENATE("R4C",'Mapa final'!$O$27),"")</f>
        <v/>
      </c>
      <c r="Z19" s="26" t="e">
        <f>IF(AND('Mapa final'!#REF!="Alta",'Mapa final'!#REF!="Moderado"),CONCATENATE("R4C",'Mapa final'!#REF!),"")</f>
        <v>#REF!</v>
      </c>
      <c r="AA19" s="27" t="e">
        <f>IF(AND('Mapa final'!#REF!="Alta",'Mapa final'!#REF!="Moderado"),CONCATENATE("R4C",'Mapa final'!#REF!),"")</f>
        <v>#REF!</v>
      </c>
      <c r="AB19" s="25" t="str">
        <f>IF(AND('Mapa final'!$Y$25="Alta",'Mapa final'!$AA$25="Mayor"),CONCATENATE("R4C",'Mapa final'!$O$25),"")</f>
        <v/>
      </c>
      <c r="AC19" s="26" t="str">
        <f>IF(AND('Mapa final'!$Y$26="Alta",'Mapa final'!$AA$26="Mayor"),CONCATENATE("R4C",'Mapa final'!$O$26),"")</f>
        <v/>
      </c>
      <c r="AD19" s="26" t="e">
        <f>IF(AND('Mapa final'!#REF!="Alta",'Mapa final'!#REF!="Mayor"),CONCATENATE("R4C",'Mapa final'!#REF!),"")</f>
        <v>#REF!</v>
      </c>
      <c r="AE19" s="26" t="str">
        <f>IF(AND('Mapa final'!$Y$27="Alta",'Mapa final'!$AA$27="Mayor"),CONCATENATE("R4C",'Mapa final'!$O$27),"")</f>
        <v/>
      </c>
      <c r="AF19" s="26" t="e">
        <f>IF(AND('Mapa final'!#REF!="Alta",'Mapa final'!#REF!="Mayor"),CONCATENATE("R4C",'Mapa final'!#REF!),"")</f>
        <v>#REF!</v>
      </c>
      <c r="AG19" s="27" t="e">
        <f>IF(AND('Mapa final'!#REF!="Alta",'Mapa final'!#REF!="Mayor"),CONCATENATE("R4C",'Mapa final'!#REF!),"")</f>
        <v>#REF!</v>
      </c>
      <c r="AH19" s="28" t="str">
        <f>IF(AND('Mapa final'!$Y$25="Alta",'Mapa final'!$AA$25="Catastrófico"),CONCATENATE("R4C",'Mapa final'!$O$25),"")</f>
        <v/>
      </c>
      <c r="AI19" s="29" t="str">
        <f>IF(AND('Mapa final'!$Y$26="Alta",'Mapa final'!$AA$26="Catastrófico"),CONCATENATE("R4C",'Mapa final'!$O$26),"")</f>
        <v/>
      </c>
      <c r="AJ19" s="29" t="e">
        <f>IF(AND('Mapa final'!#REF!="Alta",'Mapa final'!#REF!="Catastrófico"),CONCATENATE("R4C",'Mapa final'!#REF!),"")</f>
        <v>#REF!</v>
      </c>
      <c r="AK19" s="29" t="str">
        <f>IF(AND('Mapa final'!$Y$27="Alta",'Mapa final'!$AA$27="Catastrófico"),CONCATENATE("R4C",'Mapa final'!$O$27),"")</f>
        <v/>
      </c>
      <c r="AL19" s="29" t="e">
        <f>IF(AND('Mapa final'!#REF!="Alta",'Mapa final'!#REF!="Catastrófico"),CONCATENATE("R4C",'Mapa final'!#REF!),"")</f>
        <v>#REF!</v>
      </c>
      <c r="AM19" s="30" t="e">
        <f>IF(AND('Mapa final'!#REF!="Alta",'Mapa final'!#REF!="Catastrófico"),CONCATENATE("R4C",'Mapa final'!#REF!),"")</f>
        <v>#REF!</v>
      </c>
      <c r="AN19" s="1"/>
      <c r="AO19" s="237"/>
      <c r="AP19" s="177"/>
      <c r="AQ19" s="177"/>
      <c r="AR19" s="177"/>
      <c r="AS19" s="177"/>
      <c r="AT19" s="238"/>
      <c r="AU19" s="1"/>
      <c r="AV19" s="1"/>
      <c r="AW19" s="1"/>
      <c r="AX19" s="1"/>
      <c r="AY19" s="1"/>
      <c r="AZ19" s="1"/>
      <c r="BA19" s="1"/>
      <c r="BB19" s="1"/>
      <c r="BC19" s="1"/>
      <c r="BD19" s="1"/>
      <c r="BE19" s="1"/>
      <c r="BF19" s="1"/>
      <c r="BG19" s="1"/>
      <c r="BH19" s="1"/>
      <c r="BI19" s="1"/>
    </row>
    <row r="20" spans="1:61" ht="15" customHeight="1" x14ac:dyDescent="0.25">
      <c r="A20" s="1"/>
      <c r="B20" s="254"/>
      <c r="C20" s="177"/>
      <c r="D20" s="178"/>
      <c r="E20" s="189"/>
      <c r="F20" s="177"/>
      <c r="G20" s="177"/>
      <c r="H20" s="177"/>
      <c r="I20" s="177"/>
      <c r="J20" s="40" t="str">
        <f>IF(AND('Mapa final'!$Y$28="Alta",'Mapa final'!$AA$28="Leve"),CONCATENATE("R5C",'Mapa final'!$O$28),"")</f>
        <v/>
      </c>
      <c r="K20" s="41" t="str">
        <f>IF(AND('Mapa final'!$Y$29="Alta",'Mapa final'!$AA$29="Leve"),CONCATENATE("R5C",'Mapa final'!$O$29),"")</f>
        <v/>
      </c>
      <c r="L20" s="41" t="str">
        <f>IF(AND('Mapa final'!$Y$30="Alta",'Mapa final'!$AA$30="Leve"),CONCATENATE("R5C",'Mapa final'!$O$30),"")</f>
        <v/>
      </c>
      <c r="M20" s="41" t="e">
        <f>IF(AND('Mapa final'!#REF!="Alta",'Mapa final'!#REF!="Leve"),CONCATENATE("R5C",'Mapa final'!#REF!),"")</f>
        <v>#REF!</v>
      </c>
      <c r="N20" s="41" t="e">
        <f>IF(AND('Mapa final'!#REF!="Alta",'Mapa final'!#REF!="Leve"),CONCATENATE("R5C",'Mapa final'!#REF!),"")</f>
        <v>#REF!</v>
      </c>
      <c r="O20" s="42" t="e">
        <f>IF(AND('Mapa final'!#REF!="Alta",'Mapa final'!#REF!="Leve"),CONCATENATE("R5C",'Mapa final'!#REF!),"")</f>
        <v>#REF!</v>
      </c>
      <c r="P20" s="40" t="str">
        <f>IF(AND('Mapa final'!$Y$28="Alta",'Mapa final'!$AA$28="Menor"),CONCATENATE("R5C",'Mapa final'!$O$28),"")</f>
        <v/>
      </c>
      <c r="Q20" s="41" t="str">
        <f>IF(AND('Mapa final'!$Y$29="Alta",'Mapa final'!$AA$29="Menor"),CONCATENATE("R5C",'Mapa final'!$O$29),"")</f>
        <v/>
      </c>
      <c r="R20" s="41" t="str">
        <f>IF(AND('Mapa final'!$Y$30="Alta",'Mapa final'!$AA$30="Menor"),CONCATENATE("R5C",'Mapa final'!$O$30),"")</f>
        <v/>
      </c>
      <c r="S20" s="41" t="e">
        <f>IF(AND('Mapa final'!#REF!="Alta",'Mapa final'!#REF!="Menor"),CONCATENATE("R5C",'Mapa final'!#REF!),"")</f>
        <v>#REF!</v>
      </c>
      <c r="T20" s="41" t="e">
        <f>IF(AND('Mapa final'!#REF!="Alta",'Mapa final'!#REF!="Menor"),CONCATENATE("R5C",'Mapa final'!#REF!),"")</f>
        <v>#REF!</v>
      </c>
      <c r="U20" s="42" t="e">
        <f>IF(AND('Mapa final'!#REF!="Alta",'Mapa final'!#REF!="Menor"),CONCATENATE("R5C",'Mapa final'!#REF!),"")</f>
        <v>#REF!</v>
      </c>
      <c r="V20" s="25" t="str">
        <f>IF(AND('Mapa final'!$Y$28="Alta",'Mapa final'!$AA$28="Moderado"),CONCATENATE("R5C",'Mapa final'!$O$28),"")</f>
        <v/>
      </c>
      <c r="W20" s="26" t="str">
        <f>IF(AND('Mapa final'!$Y$29="Alta",'Mapa final'!$AA$29="Moderado"),CONCATENATE("R5C",'Mapa final'!$O$29),"")</f>
        <v/>
      </c>
      <c r="X20" s="26" t="str">
        <f>IF(AND('Mapa final'!$Y$30="Alta",'Mapa final'!$AA$30="Moderado"),CONCATENATE("R5C",'Mapa final'!$O$30),"")</f>
        <v/>
      </c>
      <c r="Y20" s="26" t="e">
        <f>IF(AND('Mapa final'!#REF!="Alta",'Mapa final'!#REF!="Moderado"),CONCATENATE("R5C",'Mapa final'!#REF!),"")</f>
        <v>#REF!</v>
      </c>
      <c r="Z20" s="26" t="e">
        <f>IF(AND('Mapa final'!#REF!="Alta",'Mapa final'!#REF!="Moderado"),CONCATENATE("R5C",'Mapa final'!#REF!),"")</f>
        <v>#REF!</v>
      </c>
      <c r="AA20" s="27" t="e">
        <f>IF(AND('Mapa final'!#REF!="Alta",'Mapa final'!#REF!="Moderado"),CONCATENATE("R5C",'Mapa final'!#REF!),"")</f>
        <v>#REF!</v>
      </c>
      <c r="AB20" s="25" t="str">
        <f>IF(AND('Mapa final'!$Y$28="Alta",'Mapa final'!$AA$28="Mayor"),CONCATENATE("R5C",'Mapa final'!$O$28),"")</f>
        <v/>
      </c>
      <c r="AC20" s="26" t="str">
        <f>IF(AND('Mapa final'!$Y$29="Alta",'Mapa final'!$AA$29="Mayor"),CONCATENATE("R5C",'Mapa final'!$O$29),"")</f>
        <v/>
      </c>
      <c r="AD20" s="26" t="str">
        <f>IF(AND('Mapa final'!$Y$30="Alta",'Mapa final'!$AA$30="Mayor"),CONCATENATE("R5C",'Mapa final'!$O$30),"")</f>
        <v/>
      </c>
      <c r="AE20" s="26" t="e">
        <f>IF(AND('Mapa final'!#REF!="Alta",'Mapa final'!#REF!="Mayor"),CONCATENATE("R5C",'Mapa final'!#REF!),"")</f>
        <v>#REF!</v>
      </c>
      <c r="AF20" s="26" t="e">
        <f>IF(AND('Mapa final'!#REF!="Alta",'Mapa final'!#REF!="Mayor"),CONCATENATE("R5C",'Mapa final'!#REF!),"")</f>
        <v>#REF!</v>
      </c>
      <c r="AG20" s="27" t="e">
        <f>IF(AND('Mapa final'!#REF!="Alta",'Mapa final'!#REF!="Mayor"),CONCATENATE("R5C",'Mapa final'!#REF!),"")</f>
        <v>#REF!</v>
      </c>
      <c r="AH20" s="28" t="str">
        <f>IF(AND('Mapa final'!$Y$28="Alta",'Mapa final'!$AA$28="Catastrófico"),CONCATENATE("R5C",'Mapa final'!$O$28),"")</f>
        <v/>
      </c>
      <c r="AI20" s="29" t="str">
        <f>IF(AND('Mapa final'!$Y$29="Alta",'Mapa final'!$AA$29="Catastrófico"),CONCATENATE("R5C",'Mapa final'!$O$29),"")</f>
        <v/>
      </c>
      <c r="AJ20" s="29" t="str">
        <f>IF(AND('Mapa final'!$Y$30="Alta",'Mapa final'!$AA$30="Catastrófico"),CONCATENATE("R5C",'Mapa final'!$O$30),"")</f>
        <v/>
      </c>
      <c r="AK20" s="29" t="e">
        <f>IF(AND('Mapa final'!#REF!="Alta",'Mapa final'!#REF!="Catastrófico"),CONCATENATE("R5C",'Mapa final'!#REF!),"")</f>
        <v>#REF!</v>
      </c>
      <c r="AL20" s="29" t="e">
        <f>IF(AND('Mapa final'!#REF!="Alta",'Mapa final'!#REF!="Catastrófico"),CONCATENATE("R5C",'Mapa final'!#REF!),"")</f>
        <v>#REF!</v>
      </c>
      <c r="AM20" s="30" t="e">
        <f>IF(AND('Mapa final'!#REF!="Alta",'Mapa final'!#REF!="Catastrófico"),CONCATENATE("R5C",'Mapa final'!#REF!),"")</f>
        <v>#REF!</v>
      </c>
      <c r="AN20" s="1"/>
      <c r="AO20" s="237"/>
      <c r="AP20" s="177"/>
      <c r="AQ20" s="177"/>
      <c r="AR20" s="177"/>
      <c r="AS20" s="177"/>
      <c r="AT20" s="238"/>
      <c r="AU20" s="1"/>
      <c r="AV20" s="1"/>
      <c r="AW20" s="1"/>
      <c r="AX20" s="1"/>
      <c r="AY20" s="1"/>
      <c r="AZ20" s="1"/>
      <c r="BA20" s="1"/>
      <c r="BB20" s="1"/>
      <c r="BC20" s="1"/>
      <c r="BD20" s="1"/>
      <c r="BE20" s="1"/>
      <c r="BF20" s="1"/>
      <c r="BG20" s="1"/>
      <c r="BH20" s="1"/>
      <c r="BI20" s="1"/>
    </row>
    <row r="21" spans="1:61" ht="15" customHeight="1" x14ac:dyDescent="0.25">
      <c r="A21" s="1"/>
      <c r="B21" s="254"/>
      <c r="C21" s="177"/>
      <c r="D21" s="178"/>
      <c r="E21" s="189"/>
      <c r="F21" s="177"/>
      <c r="G21" s="177"/>
      <c r="H21" s="177"/>
      <c r="I21" s="177"/>
      <c r="J21" s="40" t="str">
        <f>IF(AND('Mapa final'!$Y$31="Alta",'Mapa final'!$AA$31="Leve"),CONCATENATE("R6C",'Mapa final'!$O$31),"")</f>
        <v/>
      </c>
      <c r="K21" s="41" t="str">
        <f>IF(AND('Mapa final'!$Y$32="Alta",'Mapa final'!$AA$32="Leve"),CONCATENATE("R6C",'Mapa final'!$O$32),"")</f>
        <v/>
      </c>
      <c r="L21" s="41" t="str">
        <f>IF(AND('Mapa final'!$Y$33="Alta",'Mapa final'!$AA$33="Leve"),CONCATENATE("R6C",'Mapa final'!$O$33),"")</f>
        <v/>
      </c>
      <c r="M21" s="41" t="e">
        <f>IF(AND('Mapa final'!#REF!="Alta",'Mapa final'!#REF!="Leve"),CONCATENATE("R6C",'Mapa final'!#REF!),"")</f>
        <v>#REF!</v>
      </c>
      <c r="N21" s="41" t="e">
        <f>IF(AND('Mapa final'!#REF!="Alta",'Mapa final'!#REF!="Leve"),CONCATENATE("R6C",'Mapa final'!#REF!),"")</f>
        <v>#REF!</v>
      </c>
      <c r="O21" s="42" t="e">
        <f>IF(AND('Mapa final'!#REF!="Alta",'Mapa final'!#REF!="Leve"),CONCATENATE("R6C",'Mapa final'!#REF!),"")</f>
        <v>#REF!</v>
      </c>
      <c r="P21" s="40" t="str">
        <f>IF(AND('Mapa final'!$Y$31="Alta",'Mapa final'!$AA$31="Menor"),CONCATENATE("R6C",'Mapa final'!$O$31),"")</f>
        <v/>
      </c>
      <c r="Q21" s="41" t="str">
        <f>IF(AND('Mapa final'!$Y$32="Alta",'Mapa final'!$AA$32="Menor"),CONCATENATE("R6C",'Mapa final'!$O$32),"")</f>
        <v/>
      </c>
      <c r="R21" s="41" t="str">
        <f>IF(AND('Mapa final'!$Y$33="Alta",'Mapa final'!$AA$33="Menor"),CONCATENATE("R6C",'Mapa final'!$O$33),"")</f>
        <v/>
      </c>
      <c r="S21" s="41" t="e">
        <f>IF(AND('Mapa final'!#REF!="Alta",'Mapa final'!#REF!="Menor"),CONCATENATE("R6C",'Mapa final'!#REF!),"")</f>
        <v>#REF!</v>
      </c>
      <c r="T21" s="41" t="e">
        <f>IF(AND('Mapa final'!#REF!="Alta",'Mapa final'!#REF!="Menor"),CONCATENATE("R6C",'Mapa final'!#REF!),"")</f>
        <v>#REF!</v>
      </c>
      <c r="U21" s="42" t="e">
        <f>IF(AND('Mapa final'!#REF!="Alta",'Mapa final'!#REF!="Menor"),CONCATENATE("R6C",'Mapa final'!#REF!),"")</f>
        <v>#REF!</v>
      </c>
      <c r="V21" s="25" t="str">
        <f>IF(AND('Mapa final'!$Y$31="Alta",'Mapa final'!$AA$31="Moderado"),CONCATENATE("R6C",'Mapa final'!$O$31),"")</f>
        <v/>
      </c>
      <c r="W21" s="26" t="str">
        <f>IF(AND('Mapa final'!$Y$32="Alta",'Mapa final'!$AA$32="Moderado"),CONCATENATE("R6C",'Mapa final'!$O$32),"")</f>
        <v/>
      </c>
      <c r="X21" s="26" t="str">
        <f>IF(AND('Mapa final'!$Y$33="Alta",'Mapa final'!$AA$33="Moderado"),CONCATENATE("R6C",'Mapa final'!$O$33),"")</f>
        <v/>
      </c>
      <c r="Y21" s="26" t="e">
        <f>IF(AND('Mapa final'!#REF!="Alta",'Mapa final'!#REF!="Moderado"),CONCATENATE("R6C",'Mapa final'!#REF!),"")</f>
        <v>#REF!</v>
      </c>
      <c r="Z21" s="26" t="e">
        <f>IF(AND('Mapa final'!#REF!="Alta",'Mapa final'!#REF!="Moderado"),CONCATENATE("R6C",'Mapa final'!#REF!),"")</f>
        <v>#REF!</v>
      </c>
      <c r="AA21" s="27" t="e">
        <f>IF(AND('Mapa final'!#REF!="Alta",'Mapa final'!#REF!="Moderado"),CONCATENATE("R6C",'Mapa final'!#REF!),"")</f>
        <v>#REF!</v>
      </c>
      <c r="AB21" s="25" t="str">
        <f>IF(AND('Mapa final'!$Y$31="Alta",'Mapa final'!$AA$31="Mayor"),CONCATENATE("R6C",'Mapa final'!$O$31),"")</f>
        <v/>
      </c>
      <c r="AC21" s="26" t="str">
        <f>IF(AND('Mapa final'!$Y$32="Alta",'Mapa final'!$AA$32="Mayor"),CONCATENATE("R6C",'Mapa final'!$O$32),"")</f>
        <v/>
      </c>
      <c r="AD21" s="26" t="str">
        <f>IF(AND('Mapa final'!$Y$33="Alta",'Mapa final'!$AA$33="Mayor"),CONCATENATE("R6C",'Mapa final'!$O$33),"")</f>
        <v/>
      </c>
      <c r="AE21" s="26" t="e">
        <f>IF(AND('Mapa final'!#REF!="Alta",'Mapa final'!#REF!="Mayor"),CONCATENATE("R6C",'Mapa final'!#REF!),"")</f>
        <v>#REF!</v>
      </c>
      <c r="AF21" s="26" t="e">
        <f>IF(AND('Mapa final'!#REF!="Alta",'Mapa final'!#REF!="Mayor"),CONCATENATE("R6C",'Mapa final'!#REF!),"")</f>
        <v>#REF!</v>
      </c>
      <c r="AG21" s="27" t="e">
        <f>IF(AND('Mapa final'!#REF!="Alta",'Mapa final'!#REF!="Mayor"),CONCATENATE("R6C",'Mapa final'!#REF!),"")</f>
        <v>#REF!</v>
      </c>
      <c r="AH21" s="28" t="str">
        <f>IF(AND('Mapa final'!$Y$31="Alta",'Mapa final'!$AA$31="Catastrófico"),CONCATENATE("R6C",'Mapa final'!$O$31),"")</f>
        <v/>
      </c>
      <c r="AI21" s="29" t="str">
        <f>IF(AND('Mapa final'!$Y$32="Alta",'Mapa final'!$AA$32="Catastrófico"),CONCATENATE("R6C",'Mapa final'!$O$32),"")</f>
        <v/>
      </c>
      <c r="AJ21" s="29" t="str">
        <f>IF(AND('Mapa final'!$Y$33="Alta",'Mapa final'!$AA$33="Catastrófico"),CONCATENATE("R6C",'Mapa final'!$O$33),"")</f>
        <v/>
      </c>
      <c r="AK21" s="29" t="e">
        <f>IF(AND('Mapa final'!#REF!="Alta",'Mapa final'!#REF!="Catastrófico"),CONCATENATE("R6C",'Mapa final'!#REF!),"")</f>
        <v>#REF!</v>
      </c>
      <c r="AL21" s="29" t="e">
        <f>IF(AND('Mapa final'!#REF!="Alta",'Mapa final'!#REF!="Catastrófico"),CONCATENATE("R6C",'Mapa final'!#REF!),"")</f>
        <v>#REF!</v>
      </c>
      <c r="AM21" s="30" t="e">
        <f>IF(AND('Mapa final'!#REF!="Alta",'Mapa final'!#REF!="Catastrófico"),CONCATENATE("R6C",'Mapa final'!#REF!),"")</f>
        <v>#REF!</v>
      </c>
      <c r="AN21" s="1"/>
      <c r="AO21" s="237"/>
      <c r="AP21" s="177"/>
      <c r="AQ21" s="177"/>
      <c r="AR21" s="177"/>
      <c r="AS21" s="177"/>
      <c r="AT21" s="238"/>
      <c r="AU21" s="1"/>
      <c r="AV21" s="1"/>
      <c r="AW21" s="1"/>
      <c r="AX21" s="1"/>
      <c r="AY21" s="1"/>
      <c r="AZ21" s="1"/>
      <c r="BA21" s="1"/>
      <c r="BB21" s="1"/>
      <c r="BC21" s="1"/>
      <c r="BD21" s="1"/>
      <c r="BE21" s="1"/>
      <c r="BF21" s="1"/>
      <c r="BG21" s="1"/>
      <c r="BH21" s="1"/>
      <c r="BI21" s="1"/>
    </row>
    <row r="22" spans="1:61" ht="15" customHeight="1" x14ac:dyDescent="0.25">
      <c r="A22" s="1"/>
      <c r="B22" s="254"/>
      <c r="C22" s="177"/>
      <c r="D22" s="178"/>
      <c r="E22" s="189"/>
      <c r="F22" s="177"/>
      <c r="G22" s="177"/>
      <c r="H22" s="177"/>
      <c r="I22" s="177"/>
      <c r="J22" s="40" t="e">
        <f>IF(AND('Mapa final'!#REF!="Alta",'Mapa final'!#REF!="Leve"),CONCATENATE("R7C",'Mapa final'!#REF!),"")</f>
        <v>#REF!</v>
      </c>
      <c r="K22" s="41" t="e">
        <f>IF(AND('Mapa final'!#REF!="Alta",'Mapa final'!#REF!="Leve"),CONCATENATE("R7C",'Mapa final'!#REF!),"")</f>
        <v>#REF!</v>
      </c>
      <c r="L22" s="41" t="e">
        <f>IF(AND('Mapa final'!#REF!="Alta",'Mapa final'!#REF!="Leve"),CONCATENATE("R7C",'Mapa final'!#REF!),"")</f>
        <v>#REF!</v>
      </c>
      <c r="M22" s="41" t="e">
        <f>IF(AND('Mapa final'!#REF!="Alta",'Mapa final'!#REF!="Leve"),CONCATENATE("R7C",'Mapa final'!#REF!),"")</f>
        <v>#REF!</v>
      </c>
      <c r="N22" s="41" t="e">
        <f>IF(AND('Mapa final'!#REF!="Alta",'Mapa final'!#REF!="Leve"),CONCATENATE("R7C",'Mapa final'!#REF!),"")</f>
        <v>#REF!</v>
      </c>
      <c r="O22" s="42" t="e">
        <f>IF(AND('Mapa final'!#REF!="Alta",'Mapa final'!#REF!="Leve"),CONCATENATE("R7C",'Mapa final'!#REF!),"")</f>
        <v>#REF!</v>
      </c>
      <c r="P22" s="40" t="e">
        <f>IF(AND('Mapa final'!#REF!="Alta",'Mapa final'!#REF!="Menor"),CONCATENATE("R7C",'Mapa final'!#REF!),"")</f>
        <v>#REF!</v>
      </c>
      <c r="Q22" s="41" t="e">
        <f>IF(AND('Mapa final'!#REF!="Alta",'Mapa final'!#REF!="Menor"),CONCATENATE("R7C",'Mapa final'!#REF!),"")</f>
        <v>#REF!</v>
      </c>
      <c r="R22" s="41" t="e">
        <f>IF(AND('Mapa final'!#REF!="Alta",'Mapa final'!#REF!="Menor"),CONCATENATE("R7C",'Mapa final'!#REF!),"")</f>
        <v>#REF!</v>
      </c>
      <c r="S22" s="41" t="e">
        <f>IF(AND('Mapa final'!#REF!="Alta",'Mapa final'!#REF!="Menor"),CONCATENATE("R7C",'Mapa final'!#REF!),"")</f>
        <v>#REF!</v>
      </c>
      <c r="T22" s="41" t="e">
        <f>IF(AND('Mapa final'!#REF!="Alta",'Mapa final'!#REF!="Menor"),CONCATENATE("R7C",'Mapa final'!#REF!),"")</f>
        <v>#REF!</v>
      </c>
      <c r="U22" s="42" t="e">
        <f>IF(AND('Mapa final'!#REF!="Alta",'Mapa final'!#REF!="Menor"),CONCATENATE("R7C",'Mapa final'!#REF!),"")</f>
        <v>#REF!</v>
      </c>
      <c r="V22" s="25" t="e">
        <f>IF(AND('Mapa final'!#REF!="Alta",'Mapa final'!#REF!="Moderado"),CONCATENATE("R7C",'Mapa final'!#REF!),"")</f>
        <v>#REF!</v>
      </c>
      <c r="W22" s="26" t="e">
        <f>IF(AND('Mapa final'!#REF!="Alta",'Mapa final'!#REF!="Moderado"),CONCATENATE("R7C",'Mapa final'!#REF!),"")</f>
        <v>#REF!</v>
      </c>
      <c r="X22" s="26" t="e">
        <f>IF(AND('Mapa final'!#REF!="Alta",'Mapa final'!#REF!="Moderado"),CONCATENATE("R7C",'Mapa final'!#REF!),"")</f>
        <v>#REF!</v>
      </c>
      <c r="Y22" s="26" t="e">
        <f>IF(AND('Mapa final'!#REF!="Alta",'Mapa final'!#REF!="Moderado"),CONCATENATE("R7C",'Mapa final'!#REF!),"")</f>
        <v>#REF!</v>
      </c>
      <c r="Z22" s="26" t="e">
        <f>IF(AND('Mapa final'!#REF!="Alta",'Mapa final'!#REF!="Moderado"),CONCATENATE("R7C",'Mapa final'!#REF!),"")</f>
        <v>#REF!</v>
      </c>
      <c r="AA22" s="27" t="e">
        <f>IF(AND('Mapa final'!#REF!="Alta",'Mapa final'!#REF!="Moderado"),CONCATENATE("R7C",'Mapa final'!#REF!),"")</f>
        <v>#REF!</v>
      </c>
      <c r="AB22" s="25" t="e">
        <f>IF(AND('Mapa final'!#REF!="Alta",'Mapa final'!#REF!="Mayor"),CONCATENATE("R7C",'Mapa final'!#REF!),"")</f>
        <v>#REF!</v>
      </c>
      <c r="AC22" s="26" t="e">
        <f>IF(AND('Mapa final'!#REF!="Alta",'Mapa final'!#REF!="Mayor"),CONCATENATE("R7C",'Mapa final'!#REF!),"")</f>
        <v>#REF!</v>
      </c>
      <c r="AD22" s="26" t="e">
        <f>IF(AND('Mapa final'!#REF!="Alta",'Mapa final'!#REF!="Mayor"),CONCATENATE("R7C",'Mapa final'!#REF!),"")</f>
        <v>#REF!</v>
      </c>
      <c r="AE22" s="26" t="e">
        <f>IF(AND('Mapa final'!#REF!="Alta",'Mapa final'!#REF!="Mayor"),CONCATENATE("R7C",'Mapa final'!#REF!),"")</f>
        <v>#REF!</v>
      </c>
      <c r="AF22" s="26" t="e">
        <f>IF(AND('Mapa final'!#REF!="Alta",'Mapa final'!#REF!="Mayor"),CONCATENATE("R7C",'Mapa final'!#REF!),"")</f>
        <v>#REF!</v>
      </c>
      <c r="AG22" s="27" t="e">
        <f>IF(AND('Mapa final'!#REF!="Alta",'Mapa final'!#REF!="Mayor"),CONCATENATE("R7C",'Mapa final'!#REF!),"")</f>
        <v>#REF!</v>
      </c>
      <c r="AH22" s="28" t="e">
        <f>IF(AND('Mapa final'!#REF!="Alta",'Mapa final'!#REF!="Catastrófico"),CONCATENATE("R7C",'Mapa final'!#REF!),"")</f>
        <v>#REF!</v>
      </c>
      <c r="AI22" s="29" t="e">
        <f>IF(AND('Mapa final'!#REF!="Alta",'Mapa final'!#REF!="Catastrófico"),CONCATENATE("R7C",'Mapa final'!#REF!),"")</f>
        <v>#REF!</v>
      </c>
      <c r="AJ22" s="29" t="e">
        <f>IF(AND('Mapa final'!#REF!="Alta",'Mapa final'!#REF!="Catastrófico"),CONCATENATE("R7C",'Mapa final'!#REF!),"")</f>
        <v>#REF!</v>
      </c>
      <c r="AK22" s="29" t="e">
        <f>IF(AND('Mapa final'!#REF!="Alta",'Mapa final'!#REF!="Catastrófico"),CONCATENATE("R7C",'Mapa final'!#REF!),"")</f>
        <v>#REF!</v>
      </c>
      <c r="AL22" s="29" t="e">
        <f>IF(AND('Mapa final'!#REF!="Alta",'Mapa final'!#REF!="Catastrófico"),CONCATENATE("R7C",'Mapa final'!#REF!),"")</f>
        <v>#REF!</v>
      </c>
      <c r="AM22" s="30" t="e">
        <f>IF(AND('Mapa final'!#REF!="Alta",'Mapa final'!#REF!="Catastrófico"),CONCATENATE("R7C",'Mapa final'!#REF!),"")</f>
        <v>#REF!</v>
      </c>
      <c r="AN22" s="1"/>
      <c r="AO22" s="237"/>
      <c r="AP22" s="177"/>
      <c r="AQ22" s="177"/>
      <c r="AR22" s="177"/>
      <c r="AS22" s="177"/>
      <c r="AT22" s="238"/>
      <c r="AU22" s="1"/>
      <c r="AV22" s="1"/>
      <c r="AW22" s="1"/>
      <c r="AX22" s="1"/>
      <c r="AY22" s="1"/>
      <c r="AZ22" s="1"/>
      <c r="BA22" s="1"/>
      <c r="BB22" s="1"/>
      <c r="BC22" s="1"/>
      <c r="BD22" s="1"/>
      <c r="BE22" s="1"/>
      <c r="BF22" s="1"/>
      <c r="BG22" s="1"/>
      <c r="BH22" s="1"/>
      <c r="BI22" s="1"/>
    </row>
    <row r="23" spans="1:61" ht="15" customHeight="1" x14ac:dyDescent="0.25">
      <c r="A23" s="1"/>
      <c r="B23" s="254"/>
      <c r="C23" s="177"/>
      <c r="D23" s="178"/>
      <c r="E23" s="189"/>
      <c r="F23" s="177"/>
      <c r="G23" s="177"/>
      <c r="H23" s="177"/>
      <c r="I23" s="177"/>
      <c r="J23" s="40" t="e">
        <f>IF(AND('Mapa final'!#REF!="Alta",'Mapa final'!#REF!="Leve"),CONCATENATE("R8C",'Mapa final'!#REF!),"")</f>
        <v>#REF!</v>
      </c>
      <c r="K23" s="41" t="e">
        <f>IF(AND('Mapa final'!#REF!="Alta",'Mapa final'!#REF!="Leve"),CONCATENATE("R8C",'Mapa final'!#REF!),"")</f>
        <v>#REF!</v>
      </c>
      <c r="L23" s="41" t="e">
        <f>IF(AND('Mapa final'!#REF!="Alta",'Mapa final'!#REF!="Leve"),CONCATENATE("R8C",'Mapa final'!#REF!),"")</f>
        <v>#REF!</v>
      </c>
      <c r="M23" s="41" t="e">
        <f>IF(AND('Mapa final'!#REF!="Alta",'Mapa final'!#REF!="Leve"),CONCATENATE("R8C",'Mapa final'!#REF!),"")</f>
        <v>#REF!</v>
      </c>
      <c r="N23" s="41" t="e">
        <f>IF(AND('Mapa final'!#REF!="Alta",'Mapa final'!#REF!="Leve"),CONCATENATE("R8C",'Mapa final'!#REF!),"")</f>
        <v>#REF!</v>
      </c>
      <c r="O23" s="42" t="e">
        <f>IF(AND('Mapa final'!#REF!="Alta",'Mapa final'!#REF!="Leve"),CONCATENATE("R8C",'Mapa final'!#REF!),"")</f>
        <v>#REF!</v>
      </c>
      <c r="P23" s="40" t="e">
        <f>IF(AND('Mapa final'!#REF!="Alta",'Mapa final'!#REF!="Menor"),CONCATENATE("R8C",'Mapa final'!#REF!),"")</f>
        <v>#REF!</v>
      </c>
      <c r="Q23" s="41" t="e">
        <f>IF(AND('Mapa final'!#REF!="Alta",'Mapa final'!#REF!="Menor"),CONCATENATE("R8C",'Mapa final'!#REF!),"")</f>
        <v>#REF!</v>
      </c>
      <c r="R23" s="41" t="e">
        <f>IF(AND('Mapa final'!#REF!="Alta",'Mapa final'!#REF!="Menor"),CONCATENATE("R8C",'Mapa final'!#REF!),"")</f>
        <v>#REF!</v>
      </c>
      <c r="S23" s="41" t="e">
        <f>IF(AND('Mapa final'!#REF!="Alta",'Mapa final'!#REF!="Menor"),CONCATENATE("R8C",'Mapa final'!#REF!),"")</f>
        <v>#REF!</v>
      </c>
      <c r="T23" s="41" t="e">
        <f>IF(AND('Mapa final'!#REF!="Alta",'Mapa final'!#REF!="Menor"),CONCATENATE("R8C",'Mapa final'!#REF!),"")</f>
        <v>#REF!</v>
      </c>
      <c r="U23" s="42" t="e">
        <f>IF(AND('Mapa final'!#REF!="Alta",'Mapa final'!#REF!="Menor"),CONCATENATE("R8C",'Mapa final'!#REF!),"")</f>
        <v>#REF!</v>
      </c>
      <c r="V23" s="25" t="e">
        <f>IF(AND('Mapa final'!#REF!="Alta",'Mapa final'!#REF!="Moderado"),CONCATENATE("R8C",'Mapa final'!#REF!),"")</f>
        <v>#REF!</v>
      </c>
      <c r="W23" s="26" t="e">
        <f>IF(AND('Mapa final'!#REF!="Alta",'Mapa final'!#REF!="Moderado"),CONCATENATE("R8C",'Mapa final'!#REF!),"")</f>
        <v>#REF!</v>
      </c>
      <c r="X23" s="26" t="e">
        <f>IF(AND('Mapa final'!#REF!="Alta",'Mapa final'!#REF!="Moderado"),CONCATENATE("R8C",'Mapa final'!#REF!),"")</f>
        <v>#REF!</v>
      </c>
      <c r="Y23" s="26" t="e">
        <f>IF(AND('Mapa final'!#REF!="Alta",'Mapa final'!#REF!="Moderado"),CONCATENATE("R8C",'Mapa final'!#REF!),"")</f>
        <v>#REF!</v>
      </c>
      <c r="Z23" s="26" t="e">
        <f>IF(AND('Mapa final'!#REF!="Alta",'Mapa final'!#REF!="Moderado"),CONCATENATE("R8C",'Mapa final'!#REF!),"")</f>
        <v>#REF!</v>
      </c>
      <c r="AA23" s="27" t="e">
        <f>IF(AND('Mapa final'!#REF!="Alta",'Mapa final'!#REF!="Moderado"),CONCATENATE("R8C",'Mapa final'!#REF!),"")</f>
        <v>#REF!</v>
      </c>
      <c r="AB23" s="25" t="e">
        <f>IF(AND('Mapa final'!#REF!="Alta",'Mapa final'!#REF!="Mayor"),CONCATENATE("R8C",'Mapa final'!#REF!),"")</f>
        <v>#REF!</v>
      </c>
      <c r="AC23" s="26" t="e">
        <f>IF(AND('Mapa final'!#REF!="Alta",'Mapa final'!#REF!="Mayor"),CONCATENATE("R8C",'Mapa final'!#REF!),"")</f>
        <v>#REF!</v>
      </c>
      <c r="AD23" s="26" t="e">
        <f>IF(AND('Mapa final'!#REF!="Alta",'Mapa final'!#REF!="Mayor"),CONCATENATE("R8C",'Mapa final'!#REF!),"")</f>
        <v>#REF!</v>
      </c>
      <c r="AE23" s="26" t="e">
        <f>IF(AND('Mapa final'!#REF!="Alta",'Mapa final'!#REF!="Mayor"),CONCATENATE("R8C",'Mapa final'!#REF!),"")</f>
        <v>#REF!</v>
      </c>
      <c r="AF23" s="26" t="e">
        <f>IF(AND('Mapa final'!#REF!="Alta",'Mapa final'!#REF!="Mayor"),CONCATENATE("R8C",'Mapa final'!#REF!),"")</f>
        <v>#REF!</v>
      </c>
      <c r="AG23" s="27" t="e">
        <f>IF(AND('Mapa final'!#REF!="Alta",'Mapa final'!#REF!="Mayor"),CONCATENATE("R8C",'Mapa final'!#REF!),"")</f>
        <v>#REF!</v>
      </c>
      <c r="AH23" s="28" t="e">
        <f>IF(AND('Mapa final'!#REF!="Alta",'Mapa final'!#REF!="Catastrófico"),CONCATENATE("R8C",'Mapa final'!#REF!),"")</f>
        <v>#REF!</v>
      </c>
      <c r="AI23" s="29" t="e">
        <f>IF(AND('Mapa final'!#REF!="Alta",'Mapa final'!#REF!="Catastrófico"),CONCATENATE("R8C",'Mapa final'!#REF!),"")</f>
        <v>#REF!</v>
      </c>
      <c r="AJ23" s="29" t="e">
        <f>IF(AND('Mapa final'!#REF!="Alta",'Mapa final'!#REF!="Catastrófico"),CONCATENATE("R8C",'Mapa final'!#REF!),"")</f>
        <v>#REF!</v>
      </c>
      <c r="AK23" s="29" t="e">
        <f>IF(AND('Mapa final'!#REF!="Alta",'Mapa final'!#REF!="Catastrófico"),CONCATENATE("R8C",'Mapa final'!#REF!),"")</f>
        <v>#REF!</v>
      </c>
      <c r="AL23" s="29" t="e">
        <f>IF(AND('Mapa final'!#REF!="Alta",'Mapa final'!#REF!="Catastrófico"),CONCATENATE("R8C",'Mapa final'!#REF!),"")</f>
        <v>#REF!</v>
      </c>
      <c r="AM23" s="30" t="e">
        <f>IF(AND('Mapa final'!#REF!="Alta",'Mapa final'!#REF!="Catastrófico"),CONCATENATE("R8C",'Mapa final'!#REF!),"")</f>
        <v>#REF!</v>
      </c>
      <c r="AN23" s="1"/>
      <c r="AO23" s="237"/>
      <c r="AP23" s="177"/>
      <c r="AQ23" s="177"/>
      <c r="AR23" s="177"/>
      <c r="AS23" s="177"/>
      <c r="AT23" s="238"/>
      <c r="AU23" s="1"/>
      <c r="AV23" s="1"/>
      <c r="AW23" s="1"/>
      <c r="AX23" s="1"/>
      <c r="AY23" s="1"/>
      <c r="AZ23" s="1"/>
      <c r="BA23" s="1"/>
      <c r="BB23" s="1"/>
      <c r="BC23" s="1"/>
      <c r="BD23" s="1"/>
      <c r="BE23" s="1"/>
      <c r="BF23" s="1"/>
      <c r="BG23" s="1"/>
      <c r="BH23" s="1"/>
      <c r="BI23" s="1"/>
    </row>
    <row r="24" spans="1:61" ht="15" customHeight="1" x14ac:dyDescent="0.25">
      <c r="A24" s="1"/>
      <c r="B24" s="254"/>
      <c r="C24" s="177"/>
      <c r="D24" s="178"/>
      <c r="E24" s="189"/>
      <c r="F24" s="177"/>
      <c r="G24" s="177"/>
      <c r="H24" s="177"/>
      <c r="I24" s="177"/>
      <c r="J24" s="40" t="e">
        <f>IF(AND('Mapa final'!#REF!="Alta",'Mapa final'!#REF!="Leve"),CONCATENATE("R9C",'Mapa final'!#REF!),"")</f>
        <v>#REF!</v>
      </c>
      <c r="K24" s="41" t="e">
        <f>IF(AND('Mapa final'!#REF!="Alta",'Mapa final'!#REF!="Leve"),CONCATENATE("R9C",'Mapa final'!#REF!),"")</f>
        <v>#REF!</v>
      </c>
      <c r="L24" s="41" t="e">
        <f>IF(AND('Mapa final'!#REF!="Alta",'Mapa final'!#REF!="Leve"),CONCATENATE("R9C",'Mapa final'!#REF!),"")</f>
        <v>#REF!</v>
      </c>
      <c r="M24" s="41" t="e">
        <f>IF(AND('Mapa final'!#REF!="Alta",'Mapa final'!#REF!="Leve"),CONCATENATE("R9C",'Mapa final'!#REF!),"")</f>
        <v>#REF!</v>
      </c>
      <c r="N24" s="41" t="e">
        <f>IF(AND('Mapa final'!#REF!="Alta",'Mapa final'!#REF!="Leve"),CONCATENATE("R9C",'Mapa final'!#REF!),"")</f>
        <v>#REF!</v>
      </c>
      <c r="O24" s="42" t="e">
        <f>IF(AND('Mapa final'!#REF!="Alta",'Mapa final'!#REF!="Leve"),CONCATENATE("R9C",'Mapa final'!#REF!),"")</f>
        <v>#REF!</v>
      </c>
      <c r="P24" s="40" t="e">
        <f>IF(AND('Mapa final'!#REF!="Alta",'Mapa final'!#REF!="Menor"),CONCATENATE("R9C",'Mapa final'!#REF!),"")</f>
        <v>#REF!</v>
      </c>
      <c r="Q24" s="41" t="e">
        <f>IF(AND('Mapa final'!#REF!="Alta",'Mapa final'!#REF!="Menor"),CONCATENATE("R9C",'Mapa final'!#REF!),"")</f>
        <v>#REF!</v>
      </c>
      <c r="R24" s="41" t="e">
        <f>IF(AND('Mapa final'!#REF!="Alta",'Mapa final'!#REF!="Menor"),CONCATENATE("R9C",'Mapa final'!#REF!),"")</f>
        <v>#REF!</v>
      </c>
      <c r="S24" s="41" t="e">
        <f>IF(AND('Mapa final'!#REF!="Alta",'Mapa final'!#REF!="Menor"),CONCATENATE("R9C",'Mapa final'!#REF!),"")</f>
        <v>#REF!</v>
      </c>
      <c r="T24" s="41" t="e">
        <f>IF(AND('Mapa final'!#REF!="Alta",'Mapa final'!#REF!="Menor"),CONCATENATE("R9C",'Mapa final'!#REF!),"")</f>
        <v>#REF!</v>
      </c>
      <c r="U24" s="42" t="e">
        <f>IF(AND('Mapa final'!#REF!="Alta",'Mapa final'!#REF!="Menor"),CONCATENATE("R9C",'Mapa final'!#REF!),"")</f>
        <v>#REF!</v>
      </c>
      <c r="V24" s="25" t="e">
        <f>IF(AND('Mapa final'!#REF!="Alta",'Mapa final'!#REF!="Moderado"),CONCATENATE("R9C",'Mapa final'!#REF!),"")</f>
        <v>#REF!</v>
      </c>
      <c r="W24" s="26" t="e">
        <f>IF(AND('Mapa final'!#REF!="Alta",'Mapa final'!#REF!="Moderado"),CONCATENATE("R9C",'Mapa final'!#REF!),"")</f>
        <v>#REF!</v>
      </c>
      <c r="X24" s="26" t="e">
        <f>IF(AND('Mapa final'!#REF!="Alta",'Mapa final'!#REF!="Moderado"),CONCATENATE("R9C",'Mapa final'!#REF!),"")</f>
        <v>#REF!</v>
      </c>
      <c r="Y24" s="26" t="e">
        <f>IF(AND('Mapa final'!#REF!="Alta",'Mapa final'!#REF!="Moderado"),CONCATENATE("R9C",'Mapa final'!#REF!),"")</f>
        <v>#REF!</v>
      </c>
      <c r="Z24" s="26" t="e">
        <f>IF(AND('Mapa final'!#REF!="Alta",'Mapa final'!#REF!="Moderado"),CONCATENATE("R9C",'Mapa final'!#REF!),"")</f>
        <v>#REF!</v>
      </c>
      <c r="AA24" s="27" t="e">
        <f>IF(AND('Mapa final'!#REF!="Alta",'Mapa final'!#REF!="Moderado"),CONCATENATE("R9C",'Mapa final'!#REF!),"")</f>
        <v>#REF!</v>
      </c>
      <c r="AB24" s="25" t="e">
        <f>IF(AND('Mapa final'!#REF!="Alta",'Mapa final'!#REF!="Mayor"),CONCATENATE("R9C",'Mapa final'!#REF!),"")</f>
        <v>#REF!</v>
      </c>
      <c r="AC24" s="26" t="e">
        <f>IF(AND('Mapa final'!#REF!="Alta",'Mapa final'!#REF!="Mayor"),CONCATENATE("R9C",'Mapa final'!#REF!),"")</f>
        <v>#REF!</v>
      </c>
      <c r="AD24" s="26" t="e">
        <f>IF(AND('Mapa final'!#REF!="Alta",'Mapa final'!#REF!="Mayor"),CONCATENATE("R9C",'Mapa final'!#REF!),"")</f>
        <v>#REF!</v>
      </c>
      <c r="AE24" s="26" t="e">
        <f>IF(AND('Mapa final'!#REF!="Alta",'Mapa final'!#REF!="Mayor"),CONCATENATE("R9C",'Mapa final'!#REF!),"")</f>
        <v>#REF!</v>
      </c>
      <c r="AF24" s="26" t="e">
        <f>IF(AND('Mapa final'!#REF!="Alta",'Mapa final'!#REF!="Mayor"),CONCATENATE("R9C",'Mapa final'!#REF!),"")</f>
        <v>#REF!</v>
      </c>
      <c r="AG24" s="27" t="e">
        <f>IF(AND('Mapa final'!#REF!="Alta",'Mapa final'!#REF!="Mayor"),CONCATENATE("R9C",'Mapa final'!#REF!),"")</f>
        <v>#REF!</v>
      </c>
      <c r="AH24" s="28" t="e">
        <f>IF(AND('Mapa final'!#REF!="Alta",'Mapa final'!#REF!="Catastrófico"),CONCATENATE("R9C",'Mapa final'!#REF!),"")</f>
        <v>#REF!</v>
      </c>
      <c r="AI24" s="29" t="e">
        <f>IF(AND('Mapa final'!#REF!="Alta",'Mapa final'!#REF!="Catastrófico"),CONCATENATE("R9C",'Mapa final'!#REF!),"")</f>
        <v>#REF!</v>
      </c>
      <c r="AJ24" s="29" t="e">
        <f>IF(AND('Mapa final'!#REF!="Alta",'Mapa final'!#REF!="Catastrófico"),CONCATENATE("R9C",'Mapa final'!#REF!),"")</f>
        <v>#REF!</v>
      </c>
      <c r="AK24" s="29" t="e">
        <f>IF(AND('Mapa final'!#REF!="Alta",'Mapa final'!#REF!="Catastrófico"),CONCATENATE("R9C",'Mapa final'!#REF!),"")</f>
        <v>#REF!</v>
      </c>
      <c r="AL24" s="29" t="e">
        <f>IF(AND('Mapa final'!#REF!="Alta",'Mapa final'!#REF!="Catastrófico"),CONCATENATE("R9C",'Mapa final'!#REF!),"")</f>
        <v>#REF!</v>
      </c>
      <c r="AM24" s="30" t="e">
        <f>IF(AND('Mapa final'!#REF!="Alta",'Mapa final'!#REF!="Catastrófico"),CONCATENATE("R9C",'Mapa final'!#REF!),"")</f>
        <v>#REF!</v>
      </c>
      <c r="AN24" s="1"/>
      <c r="AO24" s="237"/>
      <c r="AP24" s="177"/>
      <c r="AQ24" s="177"/>
      <c r="AR24" s="177"/>
      <c r="AS24" s="177"/>
      <c r="AT24" s="238"/>
      <c r="AU24" s="1"/>
      <c r="AV24" s="1"/>
      <c r="AW24" s="1"/>
      <c r="AX24" s="1"/>
      <c r="AY24" s="1"/>
      <c r="AZ24" s="1"/>
      <c r="BA24" s="1"/>
      <c r="BB24" s="1"/>
      <c r="BC24" s="1"/>
      <c r="BD24" s="1"/>
      <c r="BE24" s="1"/>
      <c r="BF24" s="1"/>
      <c r="BG24" s="1"/>
      <c r="BH24" s="1"/>
      <c r="BI24" s="1"/>
    </row>
    <row r="25" spans="1:61" ht="15.75" customHeight="1" x14ac:dyDescent="0.25">
      <c r="A25" s="1"/>
      <c r="B25" s="254"/>
      <c r="C25" s="177"/>
      <c r="D25" s="178"/>
      <c r="E25" s="223"/>
      <c r="F25" s="247"/>
      <c r="G25" s="247"/>
      <c r="H25" s="247"/>
      <c r="I25" s="247"/>
      <c r="J25" s="43" t="e">
        <f>IF(AND('Mapa final'!#REF!="Alta",'Mapa final'!#REF!="Leve"),CONCATENATE("R10C",'Mapa final'!#REF!),"")</f>
        <v>#REF!</v>
      </c>
      <c r="K25" s="44" t="e">
        <f>IF(AND('Mapa final'!#REF!="Alta",'Mapa final'!#REF!="Leve"),CONCATENATE("R10C",'Mapa final'!#REF!),"")</f>
        <v>#REF!</v>
      </c>
      <c r="L25" s="44" t="e">
        <f>IF(AND('Mapa final'!#REF!="Alta",'Mapa final'!#REF!="Leve"),CONCATENATE("R10C",'Mapa final'!#REF!),"")</f>
        <v>#REF!</v>
      </c>
      <c r="M25" s="44" t="e">
        <f>IF(AND('Mapa final'!#REF!="Alta",'Mapa final'!#REF!="Leve"),CONCATENATE("R10C",'Mapa final'!#REF!),"")</f>
        <v>#REF!</v>
      </c>
      <c r="N25" s="44" t="e">
        <f>IF(AND('Mapa final'!#REF!="Alta",'Mapa final'!#REF!="Leve"),CONCATENATE("R10C",'Mapa final'!#REF!),"")</f>
        <v>#REF!</v>
      </c>
      <c r="O25" s="45" t="e">
        <f>IF(AND('Mapa final'!#REF!="Alta",'Mapa final'!#REF!="Leve"),CONCATENATE("R10C",'Mapa final'!#REF!),"")</f>
        <v>#REF!</v>
      </c>
      <c r="P25" s="43" t="e">
        <f>IF(AND('Mapa final'!#REF!="Alta",'Mapa final'!#REF!="Menor"),CONCATENATE("R10C",'Mapa final'!#REF!),"")</f>
        <v>#REF!</v>
      </c>
      <c r="Q25" s="44" t="e">
        <f>IF(AND('Mapa final'!#REF!="Alta",'Mapa final'!#REF!="Menor"),CONCATENATE("R10C",'Mapa final'!#REF!),"")</f>
        <v>#REF!</v>
      </c>
      <c r="R25" s="44" t="e">
        <f>IF(AND('Mapa final'!#REF!="Alta",'Mapa final'!#REF!="Menor"),CONCATENATE("R10C",'Mapa final'!#REF!),"")</f>
        <v>#REF!</v>
      </c>
      <c r="S25" s="44" t="e">
        <f>IF(AND('Mapa final'!#REF!="Alta",'Mapa final'!#REF!="Menor"),CONCATENATE("R10C",'Mapa final'!#REF!),"")</f>
        <v>#REF!</v>
      </c>
      <c r="T25" s="44" t="e">
        <f>IF(AND('Mapa final'!#REF!="Alta",'Mapa final'!#REF!="Menor"),CONCATENATE("R10C",'Mapa final'!#REF!),"")</f>
        <v>#REF!</v>
      </c>
      <c r="U25" s="45" t="e">
        <f>IF(AND('Mapa final'!#REF!="Alta",'Mapa final'!#REF!="Menor"),CONCATENATE("R10C",'Mapa final'!#REF!),"")</f>
        <v>#REF!</v>
      </c>
      <c r="V25" s="31" t="e">
        <f>IF(AND('Mapa final'!#REF!="Alta",'Mapa final'!#REF!="Moderado"),CONCATENATE("R10C",'Mapa final'!#REF!),"")</f>
        <v>#REF!</v>
      </c>
      <c r="W25" s="32" t="e">
        <f>IF(AND('Mapa final'!#REF!="Alta",'Mapa final'!#REF!="Moderado"),CONCATENATE("R10C",'Mapa final'!#REF!),"")</f>
        <v>#REF!</v>
      </c>
      <c r="X25" s="32" t="e">
        <f>IF(AND('Mapa final'!#REF!="Alta",'Mapa final'!#REF!="Moderado"),CONCATENATE("R10C",'Mapa final'!#REF!),"")</f>
        <v>#REF!</v>
      </c>
      <c r="Y25" s="32" t="e">
        <f>IF(AND('Mapa final'!#REF!="Alta",'Mapa final'!#REF!="Moderado"),CONCATENATE("R10C",'Mapa final'!#REF!),"")</f>
        <v>#REF!</v>
      </c>
      <c r="Z25" s="32" t="e">
        <f>IF(AND('Mapa final'!#REF!="Alta",'Mapa final'!#REF!="Moderado"),CONCATENATE("R10C",'Mapa final'!#REF!),"")</f>
        <v>#REF!</v>
      </c>
      <c r="AA25" s="33" t="e">
        <f>IF(AND('Mapa final'!#REF!="Alta",'Mapa final'!#REF!="Moderado"),CONCATENATE("R10C",'Mapa final'!#REF!),"")</f>
        <v>#REF!</v>
      </c>
      <c r="AB25" s="31" t="e">
        <f>IF(AND('Mapa final'!#REF!="Alta",'Mapa final'!#REF!="Mayor"),CONCATENATE("R10C",'Mapa final'!#REF!),"")</f>
        <v>#REF!</v>
      </c>
      <c r="AC25" s="32" t="e">
        <f>IF(AND('Mapa final'!#REF!="Alta",'Mapa final'!#REF!="Mayor"),CONCATENATE("R10C",'Mapa final'!#REF!),"")</f>
        <v>#REF!</v>
      </c>
      <c r="AD25" s="32" t="e">
        <f>IF(AND('Mapa final'!#REF!="Alta",'Mapa final'!#REF!="Mayor"),CONCATENATE("R10C",'Mapa final'!#REF!),"")</f>
        <v>#REF!</v>
      </c>
      <c r="AE25" s="32" t="e">
        <f>IF(AND('Mapa final'!#REF!="Alta",'Mapa final'!#REF!="Mayor"),CONCATENATE("R10C",'Mapa final'!#REF!),"")</f>
        <v>#REF!</v>
      </c>
      <c r="AF25" s="32" t="e">
        <f>IF(AND('Mapa final'!#REF!="Alta",'Mapa final'!#REF!="Mayor"),CONCATENATE("R10C",'Mapa final'!#REF!),"")</f>
        <v>#REF!</v>
      </c>
      <c r="AG25" s="33" t="e">
        <f>IF(AND('Mapa final'!#REF!="Alta",'Mapa final'!#REF!="Mayor"),CONCATENATE("R10C",'Mapa final'!#REF!),"")</f>
        <v>#REF!</v>
      </c>
      <c r="AH25" s="34" t="e">
        <f>IF(AND('Mapa final'!#REF!="Alta",'Mapa final'!#REF!="Catastrófico"),CONCATENATE("R10C",'Mapa final'!#REF!),"")</f>
        <v>#REF!</v>
      </c>
      <c r="AI25" s="35" t="e">
        <f>IF(AND('Mapa final'!#REF!="Alta",'Mapa final'!#REF!="Catastrófico"),CONCATENATE("R10C",'Mapa final'!#REF!),"")</f>
        <v>#REF!</v>
      </c>
      <c r="AJ25" s="35" t="e">
        <f>IF(AND('Mapa final'!#REF!="Alta",'Mapa final'!#REF!="Catastrófico"),CONCATENATE("R10C",'Mapa final'!#REF!),"")</f>
        <v>#REF!</v>
      </c>
      <c r="AK25" s="35" t="e">
        <f>IF(AND('Mapa final'!#REF!="Alta",'Mapa final'!#REF!="Catastrófico"),CONCATENATE("R10C",'Mapa final'!#REF!),"")</f>
        <v>#REF!</v>
      </c>
      <c r="AL25" s="35" t="e">
        <f>IF(AND('Mapa final'!#REF!="Alta",'Mapa final'!#REF!="Catastrófico"),CONCATENATE("R10C",'Mapa final'!#REF!),"")</f>
        <v>#REF!</v>
      </c>
      <c r="AM25" s="36" t="e">
        <f>IF(AND('Mapa final'!#REF!="Alta",'Mapa final'!#REF!="Catastrófico"),CONCATENATE("R10C",'Mapa final'!#REF!),"")</f>
        <v>#REF!</v>
      </c>
      <c r="AN25" s="1"/>
      <c r="AO25" s="239"/>
      <c r="AP25" s="240"/>
      <c r="AQ25" s="240"/>
      <c r="AR25" s="240"/>
      <c r="AS25" s="240"/>
      <c r="AT25" s="241"/>
      <c r="AU25" s="1"/>
      <c r="AV25" s="1"/>
      <c r="AW25" s="1"/>
      <c r="AX25" s="1"/>
      <c r="AY25" s="1"/>
      <c r="AZ25" s="1"/>
      <c r="BA25" s="1"/>
      <c r="BB25" s="1"/>
      <c r="BC25" s="1"/>
      <c r="BD25" s="1"/>
      <c r="BE25" s="1"/>
      <c r="BF25" s="1"/>
      <c r="BG25" s="1"/>
      <c r="BH25" s="1"/>
      <c r="BI25" s="1"/>
    </row>
    <row r="26" spans="1:61" ht="15" customHeight="1" x14ac:dyDescent="0.25">
      <c r="A26" s="1"/>
      <c r="B26" s="254"/>
      <c r="C26" s="177"/>
      <c r="D26" s="178"/>
      <c r="E26" s="262" t="s">
        <v>99</v>
      </c>
      <c r="F26" s="246"/>
      <c r="G26" s="246"/>
      <c r="H26" s="246"/>
      <c r="I26" s="228"/>
      <c r="J26" s="37" t="str">
        <f>IF(AND('Mapa final'!$Y$16="Media",'Mapa final'!$AA$16="Leve"),CONCATENATE("R1C",'Mapa final'!$O$16),"")</f>
        <v/>
      </c>
      <c r="K26" s="38" t="str">
        <f>IF(AND('Mapa final'!$Y$17="Media",'Mapa final'!$AA$17="Leve"),CONCATENATE("R1C",'Mapa final'!$O$17),"")</f>
        <v/>
      </c>
      <c r="L26" s="38" t="str">
        <f>IF(AND('Mapa final'!$Y$18="Media",'Mapa final'!$AA$18="Leve"),CONCATENATE("R1C",'Mapa final'!$O$18),"")</f>
        <v/>
      </c>
      <c r="M26" s="38" t="e">
        <f>IF(AND('Mapa final'!#REF!="Media",'Mapa final'!#REF!="Leve"),CONCATENATE("R1C",'Mapa final'!#REF!),"")</f>
        <v>#REF!</v>
      </c>
      <c r="N26" s="38" t="e">
        <f>IF(AND('Mapa final'!#REF!="Media",'Mapa final'!#REF!="Leve"),CONCATENATE("R1C",'Mapa final'!#REF!),"")</f>
        <v>#REF!</v>
      </c>
      <c r="O26" s="39" t="e">
        <f>IF(AND('Mapa final'!#REF!="Media",'Mapa final'!#REF!="Leve"),CONCATENATE("R1C",'Mapa final'!#REF!),"")</f>
        <v>#REF!</v>
      </c>
      <c r="P26" s="37" t="str">
        <f>IF(AND('Mapa final'!$Y$16="Media",'Mapa final'!$AA$16="Menor"),CONCATENATE("R1C",'Mapa final'!$O$16),"")</f>
        <v/>
      </c>
      <c r="Q26" s="38" t="str">
        <f>IF(AND('Mapa final'!$Y$17="Media",'Mapa final'!$AA$17="Menor"),CONCATENATE("R1C",'Mapa final'!$O$17),"")</f>
        <v/>
      </c>
      <c r="R26" s="38" t="str">
        <f>IF(AND('Mapa final'!$Y$18="Media",'Mapa final'!$AA$18="Menor"),CONCATENATE("R1C",'Mapa final'!$O$18),"")</f>
        <v/>
      </c>
      <c r="S26" s="38" t="e">
        <f>IF(AND('Mapa final'!#REF!="Media",'Mapa final'!#REF!="Menor"),CONCATENATE("R1C",'Mapa final'!#REF!),"")</f>
        <v>#REF!</v>
      </c>
      <c r="T26" s="38" t="e">
        <f>IF(AND('Mapa final'!#REF!="Media",'Mapa final'!#REF!="Menor"),CONCATENATE("R1C",'Mapa final'!#REF!),"")</f>
        <v>#REF!</v>
      </c>
      <c r="U26" s="39" t="e">
        <f>IF(AND('Mapa final'!#REF!="Media",'Mapa final'!#REF!="Menor"),CONCATENATE("R1C",'Mapa final'!#REF!),"")</f>
        <v>#REF!</v>
      </c>
      <c r="V26" s="37" t="str">
        <f>IF(AND('Mapa final'!$Y$16="Media",'Mapa final'!$AA$16="Moderado"),CONCATENATE("R1C",'Mapa final'!$O$16),"")</f>
        <v/>
      </c>
      <c r="W26" s="38" t="str">
        <f>IF(AND('Mapa final'!$Y$17="Media",'Mapa final'!$AA$17="Moderado"),CONCATENATE("R1C",'Mapa final'!$O$17),"")</f>
        <v/>
      </c>
      <c r="X26" s="38" t="str">
        <f>IF(AND('Mapa final'!$Y$18="Media",'Mapa final'!$AA$18="Moderado"),CONCATENATE("R1C",'Mapa final'!$O$18),"")</f>
        <v/>
      </c>
      <c r="Y26" s="38" t="e">
        <f>IF(AND('Mapa final'!#REF!="Media",'Mapa final'!#REF!="Moderado"),CONCATENATE("R1C",'Mapa final'!#REF!),"")</f>
        <v>#REF!</v>
      </c>
      <c r="Z26" s="38" t="e">
        <f>IF(AND('Mapa final'!#REF!="Media",'Mapa final'!#REF!="Moderado"),CONCATENATE("R1C",'Mapa final'!#REF!),"")</f>
        <v>#REF!</v>
      </c>
      <c r="AA26" s="39" t="e">
        <f>IF(AND('Mapa final'!#REF!="Media",'Mapa final'!#REF!="Moderado"),CONCATENATE("R1C",'Mapa final'!#REF!),"")</f>
        <v>#REF!</v>
      </c>
      <c r="AB26" s="19" t="str">
        <f>IF(AND('Mapa final'!$Y$16="Media",'Mapa final'!$AA$16="Mayor"),CONCATENATE("R1C",'Mapa final'!$O$16),"")</f>
        <v/>
      </c>
      <c r="AC26" s="20" t="str">
        <f>IF(AND('Mapa final'!$Y$17="Media",'Mapa final'!$AA$17="Mayor"),CONCATENATE("R1C",'Mapa final'!$O$17),"")</f>
        <v/>
      </c>
      <c r="AD26" s="20" t="str">
        <f>IF(AND('Mapa final'!$Y$18="Media",'Mapa final'!$AA$18="Mayor"),CONCATENATE("R1C",'Mapa final'!$O$18),"")</f>
        <v/>
      </c>
      <c r="AE26" s="20" t="e">
        <f>IF(AND('Mapa final'!#REF!="Media",'Mapa final'!#REF!="Mayor"),CONCATENATE("R1C",'Mapa final'!#REF!),"")</f>
        <v>#REF!</v>
      </c>
      <c r="AF26" s="20" t="e">
        <f>IF(AND('Mapa final'!#REF!="Media",'Mapa final'!#REF!="Mayor"),CONCATENATE("R1C",'Mapa final'!#REF!),"")</f>
        <v>#REF!</v>
      </c>
      <c r="AG26" s="21" t="e">
        <f>IF(AND('Mapa final'!#REF!="Media",'Mapa final'!#REF!="Mayor"),CONCATENATE("R1C",'Mapa final'!#REF!),"")</f>
        <v>#REF!</v>
      </c>
      <c r="AH26" s="22" t="str">
        <f>IF(AND('Mapa final'!$Y$16="Media",'Mapa final'!$AA$16="Catastrófico"),CONCATENATE("R1C",'Mapa final'!$O$16),"")</f>
        <v/>
      </c>
      <c r="AI26" s="23" t="str">
        <f>IF(AND('Mapa final'!$Y$17="Media",'Mapa final'!$AA$17="Catastrófico"),CONCATENATE("R1C",'Mapa final'!$O$17),"")</f>
        <v/>
      </c>
      <c r="AJ26" s="23" t="str">
        <f>IF(AND('Mapa final'!$Y$18="Media",'Mapa final'!$AA$18="Catastrófico"),CONCATENATE("R1C",'Mapa final'!$O$18),"")</f>
        <v/>
      </c>
      <c r="AK26" s="23" t="e">
        <f>IF(AND('Mapa final'!#REF!="Media",'Mapa final'!#REF!="Catastrófico"),CONCATENATE("R1C",'Mapa final'!#REF!),"")</f>
        <v>#REF!</v>
      </c>
      <c r="AL26" s="23" t="e">
        <f>IF(AND('Mapa final'!#REF!="Media",'Mapa final'!#REF!="Catastrófico"),CONCATENATE("R1C",'Mapa final'!#REF!),"")</f>
        <v>#REF!</v>
      </c>
      <c r="AM26" s="24" t="e">
        <f>IF(AND('Mapa final'!#REF!="Media",'Mapa final'!#REF!="Catastrófico"),CONCATENATE("R1C",'Mapa final'!#REF!),"")</f>
        <v>#REF!</v>
      </c>
      <c r="AN26" s="1"/>
      <c r="AO26" s="259" t="s">
        <v>100</v>
      </c>
      <c r="AP26" s="235"/>
      <c r="AQ26" s="235"/>
      <c r="AR26" s="235"/>
      <c r="AS26" s="235"/>
      <c r="AT26" s="236"/>
      <c r="AU26" s="1"/>
      <c r="AV26" s="1"/>
      <c r="AW26" s="1"/>
      <c r="AX26" s="1"/>
      <c r="AY26" s="1"/>
      <c r="AZ26" s="1"/>
      <c r="BA26" s="1"/>
      <c r="BB26" s="1"/>
      <c r="BC26" s="1"/>
      <c r="BD26" s="1"/>
      <c r="BE26" s="1"/>
      <c r="BF26" s="1"/>
      <c r="BG26" s="1"/>
      <c r="BH26" s="1"/>
      <c r="BI26" s="1"/>
    </row>
    <row r="27" spans="1:61" ht="15" customHeight="1" x14ac:dyDescent="0.25">
      <c r="A27" s="1"/>
      <c r="B27" s="254"/>
      <c r="C27" s="177"/>
      <c r="D27" s="178"/>
      <c r="E27" s="189"/>
      <c r="F27" s="177"/>
      <c r="G27" s="177"/>
      <c r="H27" s="177"/>
      <c r="I27" s="178"/>
      <c r="J27" s="40" t="str">
        <f>IF(AND('Mapa final'!$Y$19="Media",'Mapa final'!$AA$19="Leve"),CONCATENATE("R2C",'Mapa final'!$O$19),"")</f>
        <v/>
      </c>
      <c r="K27" s="41" t="e">
        <f>IF(AND('Mapa final'!#REF!="Media",'Mapa final'!#REF!="Leve"),CONCATENATE("R2C",'Mapa final'!#REF!),"")</f>
        <v>#REF!</v>
      </c>
      <c r="L27" s="41" t="e">
        <f>IF(AND('Mapa final'!#REF!="Media",'Mapa final'!#REF!="Leve"),CONCATENATE("R2C",'Mapa final'!#REF!),"")</f>
        <v>#REF!</v>
      </c>
      <c r="M27" s="41" t="e">
        <f>IF(AND('Mapa final'!#REF!="Media",'Mapa final'!#REF!="Leve"),CONCATENATE("R2C",'Mapa final'!#REF!),"")</f>
        <v>#REF!</v>
      </c>
      <c r="N27" s="41" t="str">
        <f>IF(AND('Mapa final'!$Y$20="Media",'Mapa final'!$AA$20="Leve"),CONCATENATE("R2C",'Mapa final'!$O$20),"")</f>
        <v/>
      </c>
      <c r="O27" s="42" t="str">
        <f>IF(AND('Mapa final'!$Y$21="Media",'Mapa final'!$AA$21="Leve"),CONCATENATE("R2C",'Mapa final'!$O$21),"")</f>
        <v/>
      </c>
      <c r="P27" s="40" t="str">
        <f>IF(AND('Mapa final'!$Y$19="Media",'Mapa final'!$AA$19="Menor"),CONCATENATE("R2C",'Mapa final'!$O$19),"")</f>
        <v/>
      </c>
      <c r="Q27" s="41" t="e">
        <f>IF(AND('Mapa final'!#REF!="Media",'Mapa final'!#REF!="Menor"),CONCATENATE("R2C",'Mapa final'!#REF!),"")</f>
        <v>#REF!</v>
      </c>
      <c r="R27" s="41" t="e">
        <f>IF(AND('Mapa final'!#REF!="Media",'Mapa final'!#REF!="Menor"),CONCATENATE("R2C",'Mapa final'!#REF!),"")</f>
        <v>#REF!</v>
      </c>
      <c r="S27" s="41" t="e">
        <f>IF(AND('Mapa final'!#REF!="Media",'Mapa final'!#REF!="Menor"),CONCATENATE("R2C",'Mapa final'!#REF!),"")</f>
        <v>#REF!</v>
      </c>
      <c r="T27" s="41" t="str">
        <f>IF(AND('Mapa final'!$Y$20="Media",'Mapa final'!$AA$20="Menor"),CONCATENATE("R2C",'Mapa final'!$O$20),"")</f>
        <v/>
      </c>
      <c r="U27" s="42" t="str">
        <f>IF(AND('Mapa final'!$Y$21="Media",'Mapa final'!$AA$21="Menor"),CONCATENATE("R2C",'Mapa final'!$O$21),"")</f>
        <v/>
      </c>
      <c r="V27" s="40" t="str">
        <f>IF(AND('Mapa final'!$Y$19="Media",'Mapa final'!$AA$19="Moderado"),CONCATENATE("R2C",'Mapa final'!$O$19),"")</f>
        <v/>
      </c>
      <c r="W27" s="41" t="e">
        <f>IF(AND('Mapa final'!#REF!="Media",'Mapa final'!#REF!="Moderado"),CONCATENATE("R2C",'Mapa final'!#REF!),"")</f>
        <v>#REF!</v>
      </c>
      <c r="X27" s="41" t="e">
        <f>IF(AND('Mapa final'!#REF!="Media",'Mapa final'!#REF!="Moderado"),CONCATENATE("R2C",'Mapa final'!#REF!),"")</f>
        <v>#REF!</v>
      </c>
      <c r="Y27" s="41" t="e">
        <f>IF(AND('Mapa final'!#REF!="Media",'Mapa final'!#REF!="Moderado"),CONCATENATE("R2C",'Mapa final'!#REF!),"")</f>
        <v>#REF!</v>
      </c>
      <c r="Z27" s="41" t="str">
        <f>IF(AND('Mapa final'!$Y$20="Media",'Mapa final'!$AA$20="Moderado"),CONCATENATE("R2C",'Mapa final'!$O$20),"")</f>
        <v/>
      </c>
      <c r="AA27" s="42" t="str">
        <f>IF(AND('Mapa final'!$Y$21="Media",'Mapa final'!$AA$21="Moderado"),CONCATENATE("R2C",'Mapa final'!$O$21),"")</f>
        <v/>
      </c>
      <c r="AB27" s="25" t="str">
        <f>IF(AND('Mapa final'!$Y$19="Media",'Mapa final'!$AA$19="Mayor"),CONCATENATE("R2C",'Mapa final'!$O$19),"")</f>
        <v/>
      </c>
      <c r="AC27" s="26" t="e">
        <f>IF(AND('Mapa final'!#REF!="Media",'Mapa final'!#REF!="Mayor"),CONCATENATE("R2C",'Mapa final'!#REF!),"")</f>
        <v>#REF!</v>
      </c>
      <c r="AD27" s="26" t="e">
        <f>IF(AND('Mapa final'!#REF!="Media",'Mapa final'!#REF!="Mayor"),CONCATENATE("R2C",'Mapa final'!#REF!),"")</f>
        <v>#REF!</v>
      </c>
      <c r="AE27" s="26" t="e">
        <f>IF(AND('Mapa final'!#REF!="Media",'Mapa final'!#REF!="Mayor"),CONCATENATE("R2C",'Mapa final'!#REF!),"")</f>
        <v>#REF!</v>
      </c>
      <c r="AF27" s="26" t="str">
        <f>IF(AND('Mapa final'!$Y$20="Media",'Mapa final'!$AA$20="Mayor"),CONCATENATE("R2C",'Mapa final'!$O$20),"")</f>
        <v/>
      </c>
      <c r="AG27" s="27" t="str">
        <f>IF(AND('Mapa final'!$Y$21="Media",'Mapa final'!$AA$21="Mayor"),CONCATENATE("R2C",'Mapa final'!$O$21),"")</f>
        <v/>
      </c>
      <c r="AH27" s="28" t="str">
        <f>IF(AND('Mapa final'!$Y$19="Media",'Mapa final'!$AA$19="Catastrófico"),CONCATENATE("R2C",'Mapa final'!$O$19),"")</f>
        <v/>
      </c>
      <c r="AI27" s="29" t="e">
        <f>IF(AND('Mapa final'!#REF!="Media",'Mapa final'!#REF!="Catastrófico"),CONCATENATE("R2C",'Mapa final'!#REF!),"")</f>
        <v>#REF!</v>
      </c>
      <c r="AJ27" s="29" t="e">
        <f>IF(AND('Mapa final'!#REF!="Media",'Mapa final'!#REF!="Catastrófico"),CONCATENATE("R2C",'Mapa final'!#REF!),"")</f>
        <v>#REF!</v>
      </c>
      <c r="AK27" s="29" t="e">
        <f>IF(AND('Mapa final'!#REF!="Media",'Mapa final'!#REF!="Catastrófico"),CONCATENATE("R2C",'Mapa final'!#REF!),"")</f>
        <v>#REF!</v>
      </c>
      <c r="AL27" s="29" t="str">
        <f>IF(AND('Mapa final'!$Y$20="Media",'Mapa final'!$AA$20="Catastrófico"),CONCATENATE("R2C",'Mapa final'!$O$20),"")</f>
        <v/>
      </c>
      <c r="AM27" s="30" t="str">
        <f>IF(AND('Mapa final'!$Y$21="Media",'Mapa final'!$AA$21="Catastrófico"),CONCATENATE("R2C",'Mapa final'!$O$21),"")</f>
        <v/>
      </c>
      <c r="AN27" s="1"/>
      <c r="AO27" s="237"/>
      <c r="AP27" s="177"/>
      <c r="AQ27" s="177"/>
      <c r="AR27" s="177"/>
      <c r="AS27" s="177"/>
      <c r="AT27" s="238"/>
      <c r="AU27" s="1"/>
      <c r="AV27" s="1"/>
      <c r="AW27" s="1"/>
      <c r="AX27" s="1"/>
      <c r="AY27" s="1"/>
      <c r="AZ27" s="1"/>
      <c r="BA27" s="1"/>
      <c r="BB27" s="1"/>
      <c r="BC27" s="1"/>
      <c r="BD27" s="1"/>
      <c r="BE27" s="1"/>
      <c r="BF27" s="1"/>
      <c r="BG27" s="1"/>
      <c r="BH27" s="1"/>
      <c r="BI27" s="1"/>
    </row>
    <row r="28" spans="1:61" ht="15" customHeight="1" x14ac:dyDescent="0.25">
      <c r="A28" s="1"/>
      <c r="B28" s="254"/>
      <c r="C28" s="177"/>
      <c r="D28" s="178"/>
      <c r="E28" s="189"/>
      <c r="F28" s="177"/>
      <c r="G28" s="177"/>
      <c r="H28" s="177"/>
      <c r="I28" s="178"/>
      <c r="J28" s="40" t="str">
        <f>IF(AND('Mapa final'!$Y$22="Media",'Mapa final'!$AA$22="Leve"),CONCATENATE("R3C",'Mapa final'!$O$22),"")</f>
        <v/>
      </c>
      <c r="K28" s="41" t="str">
        <f>IF(AND('Mapa final'!$Y$23="Media",'Mapa final'!$AA$23="Leve"),CONCATENATE("R3C",'Mapa final'!$O$23),"")</f>
        <v/>
      </c>
      <c r="L28" s="41" t="str">
        <f>IF(AND('Mapa final'!$Y$24="Media",'Mapa final'!$AA$24="Leve"),CONCATENATE("R3C",'Mapa final'!$O$24),"")</f>
        <v/>
      </c>
      <c r="M28" s="41" t="e">
        <f>IF(AND('Mapa final'!#REF!="Media",'Mapa final'!#REF!="Leve"),CONCATENATE("R3C",'Mapa final'!#REF!),"")</f>
        <v>#REF!</v>
      </c>
      <c r="N28" s="41" t="e">
        <f>IF(AND('Mapa final'!#REF!="Media",'Mapa final'!#REF!="Leve"),CONCATENATE("R3C",'Mapa final'!#REF!),"")</f>
        <v>#REF!</v>
      </c>
      <c r="O28" s="42" t="e">
        <f>IF(AND('Mapa final'!#REF!="Media",'Mapa final'!#REF!="Leve"),CONCATENATE("R3C",'Mapa final'!#REF!),"")</f>
        <v>#REF!</v>
      </c>
      <c r="P28" s="40" t="str">
        <f>IF(AND('Mapa final'!$Y$22="Media",'Mapa final'!$AA$22="Menor"),CONCATENATE("R3C",'Mapa final'!$O$22),"")</f>
        <v/>
      </c>
      <c r="Q28" s="41" t="str">
        <f>IF(AND('Mapa final'!$Y$23="Media",'Mapa final'!$AA$23="Menor"),CONCATENATE("R3C",'Mapa final'!$O$23),"")</f>
        <v/>
      </c>
      <c r="R28" s="41" t="str">
        <f>IF(AND('Mapa final'!$Y$24="Media",'Mapa final'!$AA$24="Menor"),CONCATENATE("R3C",'Mapa final'!$O$24),"")</f>
        <v/>
      </c>
      <c r="S28" s="41" t="e">
        <f>IF(AND('Mapa final'!#REF!="Media",'Mapa final'!#REF!="Menor"),CONCATENATE("R3C",'Mapa final'!#REF!),"")</f>
        <v>#REF!</v>
      </c>
      <c r="T28" s="41" t="e">
        <f>IF(AND('Mapa final'!#REF!="Media",'Mapa final'!#REF!="Menor"),CONCATENATE("R3C",'Mapa final'!#REF!),"")</f>
        <v>#REF!</v>
      </c>
      <c r="U28" s="42" t="e">
        <f>IF(AND('Mapa final'!#REF!="Media",'Mapa final'!#REF!="Menor"),CONCATENATE("R3C",'Mapa final'!#REF!),"")</f>
        <v>#REF!</v>
      </c>
      <c r="V28" s="40" t="str">
        <f>IF(AND('Mapa final'!$Y$22="Media",'Mapa final'!$AA$22="Moderado"),CONCATENATE("R3C",'Mapa final'!$O$22),"")</f>
        <v/>
      </c>
      <c r="W28" s="41" t="str">
        <f>IF(AND('Mapa final'!$Y$23="Media",'Mapa final'!$AA$23="Moderado"),CONCATENATE("R3C",'Mapa final'!$O$23),"")</f>
        <v/>
      </c>
      <c r="X28" s="41" t="str">
        <f>IF(AND('Mapa final'!$Y$24="Media",'Mapa final'!$AA$24="Moderado"),CONCATENATE("R3C",'Mapa final'!$O$24),"")</f>
        <v/>
      </c>
      <c r="Y28" s="41" t="e">
        <f>IF(AND('Mapa final'!#REF!="Media",'Mapa final'!#REF!="Moderado"),CONCATENATE("R3C",'Mapa final'!#REF!),"")</f>
        <v>#REF!</v>
      </c>
      <c r="Z28" s="41" t="e">
        <f>IF(AND('Mapa final'!#REF!="Media",'Mapa final'!#REF!="Moderado"),CONCATENATE("R3C",'Mapa final'!#REF!),"")</f>
        <v>#REF!</v>
      </c>
      <c r="AA28" s="42" t="e">
        <f>IF(AND('Mapa final'!#REF!="Media",'Mapa final'!#REF!="Moderado"),CONCATENATE("R3C",'Mapa final'!#REF!),"")</f>
        <v>#REF!</v>
      </c>
      <c r="AB28" s="25" t="str">
        <f>IF(AND('Mapa final'!$Y$22="Media",'Mapa final'!$AA$22="Mayor"),CONCATENATE("R3C",'Mapa final'!$O$22),"")</f>
        <v/>
      </c>
      <c r="AC28" s="26" t="str">
        <f>IF(AND('Mapa final'!$Y$23="Media",'Mapa final'!$AA$23="Mayor"),CONCATENATE("R3C",'Mapa final'!$O$23),"")</f>
        <v/>
      </c>
      <c r="AD28" s="26" t="str">
        <f>IF(AND('Mapa final'!$Y$24="Media",'Mapa final'!$AA$24="Mayor"),CONCATENATE("R3C",'Mapa final'!$O$24),"")</f>
        <v/>
      </c>
      <c r="AE28" s="26" t="e">
        <f>IF(AND('Mapa final'!#REF!="Media",'Mapa final'!#REF!="Mayor"),CONCATENATE("R3C",'Mapa final'!#REF!),"")</f>
        <v>#REF!</v>
      </c>
      <c r="AF28" s="26" t="e">
        <f>IF(AND('Mapa final'!#REF!="Media",'Mapa final'!#REF!="Mayor"),CONCATENATE("R3C",'Mapa final'!#REF!),"")</f>
        <v>#REF!</v>
      </c>
      <c r="AG28" s="27" t="e">
        <f>IF(AND('Mapa final'!#REF!="Media",'Mapa final'!#REF!="Mayor"),CONCATENATE("R3C",'Mapa final'!#REF!),"")</f>
        <v>#REF!</v>
      </c>
      <c r="AH28" s="28" t="str">
        <f>IF(AND('Mapa final'!$Y$22="Media",'Mapa final'!$AA$22="Catastrófico"),CONCATENATE("R3C",'Mapa final'!$O$22),"")</f>
        <v/>
      </c>
      <c r="AI28" s="29" t="str">
        <f>IF(AND('Mapa final'!$Y$23="Media",'Mapa final'!$AA$23="Catastrófico"),CONCATENATE("R3C",'Mapa final'!$O$23),"")</f>
        <v/>
      </c>
      <c r="AJ28" s="29" t="str">
        <f>IF(AND('Mapa final'!$Y$24="Media",'Mapa final'!$AA$24="Catastrófico"),CONCATENATE("R3C",'Mapa final'!$O$24),"")</f>
        <v/>
      </c>
      <c r="AK28" s="29" t="e">
        <f>IF(AND('Mapa final'!#REF!="Media",'Mapa final'!#REF!="Catastrófico"),CONCATENATE("R3C",'Mapa final'!#REF!),"")</f>
        <v>#REF!</v>
      </c>
      <c r="AL28" s="29" t="e">
        <f>IF(AND('Mapa final'!#REF!="Media",'Mapa final'!#REF!="Catastrófico"),CONCATENATE("R3C",'Mapa final'!#REF!),"")</f>
        <v>#REF!</v>
      </c>
      <c r="AM28" s="30" t="e">
        <f>IF(AND('Mapa final'!#REF!="Media",'Mapa final'!#REF!="Catastrófico"),CONCATENATE("R3C",'Mapa final'!#REF!),"")</f>
        <v>#REF!</v>
      </c>
      <c r="AN28" s="1"/>
      <c r="AO28" s="237"/>
      <c r="AP28" s="177"/>
      <c r="AQ28" s="177"/>
      <c r="AR28" s="177"/>
      <c r="AS28" s="177"/>
      <c r="AT28" s="238"/>
      <c r="AU28" s="1"/>
      <c r="AV28" s="1"/>
      <c r="AW28" s="1"/>
      <c r="AX28" s="1"/>
      <c r="AY28" s="1"/>
      <c r="AZ28" s="1"/>
      <c r="BA28" s="1"/>
      <c r="BB28" s="1"/>
      <c r="BC28" s="1"/>
      <c r="BD28" s="1"/>
      <c r="BE28" s="1"/>
      <c r="BF28" s="1"/>
      <c r="BG28" s="1"/>
      <c r="BH28" s="1"/>
      <c r="BI28" s="1"/>
    </row>
    <row r="29" spans="1:61" ht="15" customHeight="1" x14ac:dyDescent="0.25">
      <c r="A29" s="1"/>
      <c r="B29" s="254"/>
      <c r="C29" s="177"/>
      <c r="D29" s="178"/>
      <c r="E29" s="189"/>
      <c r="F29" s="177"/>
      <c r="G29" s="177"/>
      <c r="H29" s="177"/>
      <c r="I29" s="178"/>
      <c r="J29" s="40" t="str">
        <f>IF(AND('Mapa final'!$Y$25="Media",'Mapa final'!$AA$25="Leve"),CONCATENATE("R4C",'Mapa final'!$O$25),"")</f>
        <v/>
      </c>
      <c r="K29" s="41" t="str">
        <f>IF(AND('Mapa final'!$Y$26="Media",'Mapa final'!$AA$26="Leve"),CONCATENATE("R4C",'Mapa final'!$O$26),"")</f>
        <v/>
      </c>
      <c r="L29" s="41" t="e">
        <f>IF(AND('Mapa final'!#REF!="Media",'Mapa final'!#REF!="Leve"),CONCATENATE("R4C",'Mapa final'!#REF!),"")</f>
        <v>#REF!</v>
      </c>
      <c r="M29" s="41" t="str">
        <f>IF(AND('Mapa final'!$Y$27="Media",'Mapa final'!$AA$27="Leve"),CONCATENATE("R4C",'Mapa final'!$O$27),"")</f>
        <v/>
      </c>
      <c r="N29" s="41" t="e">
        <f>IF(AND('Mapa final'!#REF!="Media",'Mapa final'!#REF!="Leve"),CONCATENATE("R4C",'Mapa final'!#REF!),"")</f>
        <v>#REF!</v>
      </c>
      <c r="O29" s="42" t="e">
        <f>IF(AND('Mapa final'!#REF!="Media",'Mapa final'!#REF!="Leve"),CONCATENATE("R4C",'Mapa final'!#REF!),"")</f>
        <v>#REF!</v>
      </c>
      <c r="P29" s="40" t="str">
        <f>IF(AND('Mapa final'!$Y$25="Media",'Mapa final'!$AA$25="Menor"),CONCATENATE("R4C",'Mapa final'!$O$25),"")</f>
        <v/>
      </c>
      <c r="Q29" s="41" t="str">
        <f>IF(AND('Mapa final'!$Y$26="Media",'Mapa final'!$AA$26="Menor"),CONCATENATE("R4C",'Mapa final'!$O$26),"")</f>
        <v/>
      </c>
      <c r="R29" s="41" t="e">
        <f>IF(AND('Mapa final'!#REF!="Media",'Mapa final'!#REF!="Menor"),CONCATENATE("R4C",'Mapa final'!#REF!),"")</f>
        <v>#REF!</v>
      </c>
      <c r="S29" s="41" t="str">
        <f>IF(AND('Mapa final'!$Y$27="Media",'Mapa final'!$AA$27="Menor"),CONCATENATE("R4C",'Mapa final'!$O$27),"")</f>
        <v/>
      </c>
      <c r="T29" s="41" t="e">
        <f>IF(AND('Mapa final'!#REF!="Media",'Mapa final'!#REF!="Menor"),CONCATENATE("R4C",'Mapa final'!#REF!),"")</f>
        <v>#REF!</v>
      </c>
      <c r="U29" s="42" t="e">
        <f>IF(AND('Mapa final'!#REF!="Media",'Mapa final'!#REF!="Menor"),CONCATENATE("R4C",'Mapa final'!#REF!),"")</f>
        <v>#REF!</v>
      </c>
      <c r="V29" s="40" t="str">
        <f>IF(AND('Mapa final'!$Y$25="Media",'Mapa final'!$AA$25="Moderado"),CONCATENATE("R4C",'Mapa final'!$O$25),"")</f>
        <v/>
      </c>
      <c r="W29" s="41" t="str">
        <f>IF(AND('Mapa final'!$Y$26="Media",'Mapa final'!$AA$26="Moderado"),CONCATENATE("R4C",'Mapa final'!$O$26),"")</f>
        <v/>
      </c>
      <c r="X29" s="41" t="e">
        <f>IF(AND('Mapa final'!#REF!="Media",'Mapa final'!#REF!="Moderado"),CONCATENATE("R4C",'Mapa final'!#REF!),"")</f>
        <v>#REF!</v>
      </c>
      <c r="Y29" s="41" t="str">
        <f>IF(AND('Mapa final'!$Y$27="Media",'Mapa final'!$AA$27="Moderado"),CONCATENATE("R4C",'Mapa final'!$O$27),"")</f>
        <v/>
      </c>
      <c r="Z29" s="41" t="e">
        <f>IF(AND('Mapa final'!#REF!="Media",'Mapa final'!#REF!="Moderado"),CONCATENATE("R4C",'Mapa final'!#REF!),"")</f>
        <v>#REF!</v>
      </c>
      <c r="AA29" s="42" t="e">
        <f>IF(AND('Mapa final'!#REF!="Media",'Mapa final'!#REF!="Moderado"),CONCATENATE("R4C",'Mapa final'!#REF!),"")</f>
        <v>#REF!</v>
      </c>
      <c r="AB29" s="25" t="str">
        <f>IF(AND('Mapa final'!$Y$25="Media",'Mapa final'!$AA$25="Mayor"),CONCATENATE("R4C",'Mapa final'!$O$25),"")</f>
        <v/>
      </c>
      <c r="AC29" s="26" t="str">
        <f>IF(AND('Mapa final'!$Y$26="Media",'Mapa final'!$AA$26="Mayor"),CONCATENATE("R4C",'Mapa final'!$O$26),"")</f>
        <v/>
      </c>
      <c r="AD29" s="26" t="e">
        <f>IF(AND('Mapa final'!#REF!="Media",'Mapa final'!#REF!="Mayor"),CONCATENATE("R4C",'Mapa final'!#REF!),"")</f>
        <v>#REF!</v>
      </c>
      <c r="AE29" s="26" t="str">
        <f>IF(AND('Mapa final'!$Y$27="Media",'Mapa final'!$AA$27="Mayor"),CONCATENATE("R4C",'Mapa final'!$O$27),"")</f>
        <v/>
      </c>
      <c r="AF29" s="26" t="e">
        <f>IF(AND('Mapa final'!#REF!="Media",'Mapa final'!#REF!="Mayor"),CONCATENATE("R4C",'Mapa final'!#REF!),"")</f>
        <v>#REF!</v>
      </c>
      <c r="AG29" s="27" t="e">
        <f>IF(AND('Mapa final'!#REF!="Media",'Mapa final'!#REF!="Mayor"),CONCATENATE("R4C",'Mapa final'!#REF!),"")</f>
        <v>#REF!</v>
      </c>
      <c r="AH29" s="28" t="str">
        <f>IF(AND('Mapa final'!$Y$25="Media",'Mapa final'!$AA$25="Catastrófico"),CONCATENATE("R4C",'Mapa final'!$O$25),"")</f>
        <v/>
      </c>
      <c r="AI29" s="29" t="str">
        <f>IF(AND('Mapa final'!$Y$26="Media",'Mapa final'!$AA$26="Catastrófico"),CONCATENATE("R4C",'Mapa final'!$O$26),"")</f>
        <v/>
      </c>
      <c r="AJ29" s="29" t="e">
        <f>IF(AND('Mapa final'!#REF!="Media",'Mapa final'!#REF!="Catastrófico"),CONCATENATE("R4C",'Mapa final'!#REF!),"")</f>
        <v>#REF!</v>
      </c>
      <c r="AK29" s="29" t="str">
        <f>IF(AND('Mapa final'!$Y$27="Media",'Mapa final'!$AA$27="Catastrófico"),CONCATENATE("R4C",'Mapa final'!$O$27),"")</f>
        <v/>
      </c>
      <c r="AL29" s="29" t="e">
        <f>IF(AND('Mapa final'!#REF!="Media",'Mapa final'!#REF!="Catastrófico"),CONCATENATE("R4C",'Mapa final'!#REF!),"")</f>
        <v>#REF!</v>
      </c>
      <c r="AM29" s="30" t="e">
        <f>IF(AND('Mapa final'!#REF!="Media",'Mapa final'!#REF!="Catastrófico"),CONCATENATE("R4C",'Mapa final'!#REF!),"")</f>
        <v>#REF!</v>
      </c>
      <c r="AN29" s="1"/>
      <c r="AO29" s="237"/>
      <c r="AP29" s="177"/>
      <c r="AQ29" s="177"/>
      <c r="AR29" s="177"/>
      <c r="AS29" s="177"/>
      <c r="AT29" s="238"/>
      <c r="AU29" s="1"/>
      <c r="AV29" s="1"/>
      <c r="AW29" s="1"/>
      <c r="AX29" s="1"/>
      <c r="AY29" s="1"/>
      <c r="AZ29" s="1"/>
      <c r="BA29" s="1"/>
      <c r="BB29" s="1"/>
      <c r="BC29" s="1"/>
      <c r="BD29" s="1"/>
      <c r="BE29" s="1"/>
      <c r="BF29" s="1"/>
      <c r="BG29" s="1"/>
      <c r="BH29" s="1"/>
      <c r="BI29" s="1"/>
    </row>
    <row r="30" spans="1:61" ht="15" customHeight="1" x14ac:dyDescent="0.25">
      <c r="A30" s="1"/>
      <c r="B30" s="254"/>
      <c r="C30" s="177"/>
      <c r="D30" s="178"/>
      <c r="E30" s="189"/>
      <c r="F30" s="177"/>
      <c r="G30" s="177"/>
      <c r="H30" s="177"/>
      <c r="I30" s="178"/>
      <c r="J30" s="40" t="str">
        <f>IF(AND('Mapa final'!$Y$28="Media",'Mapa final'!$AA$28="Leve"),CONCATENATE("R5C",'Mapa final'!$O$28),"")</f>
        <v/>
      </c>
      <c r="K30" s="41" t="str">
        <f>IF(AND('Mapa final'!$Y$29="Media",'Mapa final'!$AA$29="Leve"),CONCATENATE("R5C",'Mapa final'!$O$29),"")</f>
        <v/>
      </c>
      <c r="L30" s="41" t="str">
        <f>IF(AND('Mapa final'!$Y$30="Media",'Mapa final'!$AA$30="Leve"),CONCATENATE("R5C",'Mapa final'!$O$30),"")</f>
        <v/>
      </c>
      <c r="M30" s="41" t="e">
        <f>IF(AND('Mapa final'!#REF!="Media",'Mapa final'!#REF!="Leve"),CONCATENATE("R5C",'Mapa final'!#REF!),"")</f>
        <v>#REF!</v>
      </c>
      <c r="N30" s="41" t="e">
        <f>IF(AND('Mapa final'!#REF!="Media",'Mapa final'!#REF!="Leve"),CONCATENATE("R5C",'Mapa final'!#REF!),"")</f>
        <v>#REF!</v>
      </c>
      <c r="O30" s="42" t="e">
        <f>IF(AND('Mapa final'!#REF!="Media",'Mapa final'!#REF!="Leve"),CONCATENATE("R5C",'Mapa final'!#REF!),"")</f>
        <v>#REF!</v>
      </c>
      <c r="P30" s="40" t="str">
        <f>IF(AND('Mapa final'!$Y$28="Media",'Mapa final'!$AA$28="Menor"),CONCATENATE("R5C",'Mapa final'!$O$28),"")</f>
        <v/>
      </c>
      <c r="Q30" s="41" t="str">
        <f>IF(AND('Mapa final'!$Y$29="Media",'Mapa final'!$AA$29="Menor"),CONCATENATE("R5C",'Mapa final'!$O$29),"")</f>
        <v/>
      </c>
      <c r="R30" s="41" t="str">
        <f>IF(AND('Mapa final'!$Y$30="Media",'Mapa final'!$AA$30="Menor"),CONCATENATE("R5C",'Mapa final'!$O$30),"")</f>
        <v/>
      </c>
      <c r="S30" s="41" t="e">
        <f>IF(AND('Mapa final'!#REF!="Media",'Mapa final'!#REF!="Menor"),CONCATENATE("R5C",'Mapa final'!#REF!),"")</f>
        <v>#REF!</v>
      </c>
      <c r="T30" s="41" t="e">
        <f>IF(AND('Mapa final'!#REF!="Media",'Mapa final'!#REF!="Menor"),CONCATENATE("R5C",'Mapa final'!#REF!),"")</f>
        <v>#REF!</v>
      </c>
      <c r="U30" s="42" t="e">
        <f>IF(AND('Mapa final'!#REF!="Media",'Mapa final'!#REF!="Menor"),CONCATENATE("R5C",'Mapa final'!#REF!),"")</f>
        <v>#REF!</v>
      </c>
      <c r="V30" s="40" t="str">
        <f>IF(AND('Mapa final'!$Y$28="Media",'Mapa final'!$AA$28="Moderado"),CONCATENATE("R5C",'Mapa final'!$O$28),"")</f>
        <v/>
      </c>
      <c r="W30" s="41" t="str">
        <f>IF(AND('Mapa final'!$Y$29="Media",'Mapa final'!$AA$29="Moderado"),CONCATENATE("R5C",'Mapa final'!$O$29),"")</f>
        <v/>
      </c>
      <c r="X30" s="41" t="str">
        <f>IF(AND('Mapa final'!$Y$30="Media",'Mapa final'!$AA$30="Moderado"),CONCATENATE("R5C",'Mapa final'!$O$30),"")</f>
        <v/>
      </c>
      <c r="Y30" s="41" t="e">
        <f>IF(AND('Mapa final'!#REF!="Media",'Mapa final'!#REF!="Moderado"),CONCATENATE("R5C",'Mapa final'!#REF!),"")</f>
        <v>#REF!</v>
      </c>
      <c r="Z30" s="41" t="e">
        <f>IF(AND('Mapa final'!#REF!="Media",'Mapa final'!#REF!="Moderado"),CONCATENATE("R5C",'Mapa final'!#REF!),"")</f>
        <v>#REF!</v>
      </c>
      <c r="AA30" s="42" t="e">
        <f>IF(AND('Mapa final'!#REF!="Media",'Mapa final'!#REF!="Moderado"),CONCATENATE("R5C",'Mapa final'!#REF!),"")</f>
        <v>#REF!</v>
      </c>
      <c r="AB30" s="25" t="str">
        <f>IF(AND('Mapa final'!$Y$28="Media",'Mapa final'!$AA$28="Mayor"),CONCATENATE("R5C",'Mapa final'!$O$28),"")</f>
        <v/>
      </c>
      <c r="AC30" s="26" t="str">
        <f>IF(AND('Mapa final'!$Y$29="Media",'Mapa final'!$AA$29="Mayor"),CONCATENATE("R5C",'Mapa final'!$O$29),"")</f>
        <v/>
      </c>
      <c r="AD30" s="26" t="str">
        <f>IF(AND('Mapa final'!$Y$30="Media",'Mapa final'!$AA$30="Mayor"),CONCATENATE("R5C",'Mapa final'!$O$30),"")</f>
        <v/>
      </c>
      <c r="AE30" s="26" t="e">
        <f>IF(AND('Mapa final'!#REF!="Media",'Mapa final'!#REF!="Mayor"),CONCATENATE("R5C",'Mapa final'!#REF!),"")</f>
        <v>#REF!</v>
      </c>
      <c r="AF30" s="26" t="e">
        <f>IF(AND('Mapa final'!#REF!="Media",'Mapa final'!#REF!="Mayor"),CONCATENATE("R5C",'Mapa final'!#REF!),"")</f>
        <v>#REF!</v>
      </c>
      <c r="AG30" s="27" t="e">
        <f>IF(AND('Mapa final'!#REF!="Media",'Mapa final'!#REF!="Mayor"),CONCATENATE("R5C",'Mapa final'!#REF!),"")</f>
        <v>#REF!</v>
      </c>
      <c r="AH30" s="28" t="str">
        <f>IF(AND('Mapa final'!$Y$28="Media",'Mapa final'!$AA$28="Catastrófico"),CONCATENATE("R5C",'Mapa final'!$O$28),"")</f>
        <v/>
      </c>
      <c r="AI30" s="29" t="str">
        <f>IF(AND('Mapa final'!$Y$29="Media",'Mapa final'!$AA$29="Catastrófico"),CONCATENATE("R5C",'Mapa final'!$O$29),"")</f>
        <v/>
      </c>
      <c r="AJ30" s="29" t="str">
        <f>IF(AND('Mapa final'!$Y$30="Media",'Mapa final'!$AA$30="Catastrófico"),CONCATENATE("R5C",'Mapa final'!$O$30),"")</f>
        <v/>
      </c>
      <c r="AK30" s="29" t="e">
        <f>IF(AND('Mapa final'!#REF!="Media",'Mapa final'!#REF!="Catastrófico"),CONCATENATE("R5C",'Mapa final'!#REF!),"")</f>
        <v>#REF!</v>
      </c>
      <c r="AL30" s="29" t="e">
        <f>IF(AND('Mapa final'!#REF!="Media",'Mapa final'!#REF!="Catastrófico"),CONCATENATE("R5C",'Mapa final'!#REF!),"")</f>
        <v>#REF!</v>
      </c>
      <c r="AM30" s="30" t="e">
        <f>IF(AND('Mapa final'!#REF!="Media",'Mapa final'!#REF!="Catastrófico"),CONCATENATE("R5C",'Mapa final'!#REF!),"")</f>
        <v>#REF!</v>
      </c>
      <c r="AN30" s="1"/>
      <c r="AO30" s="237"/>
      <c r="AP30" s="177"/>
      <c r="AQ30" s="177"/>
      <c r="AR30" s="177"/>
      <c r="AS30" s="177"/>
      <c r="AT30" s="238"/>
      <c r="AU30" s="1"/>
      <c r="AV30" s="1"/>
      <c r="AW30" s="1"/>
      <c r="AX30" s="1"/>
      <c r="AY30" s="1"/>
      <c r="AZ30" s="1"/>
      <c r="BA30" s="1"/>
      <c r="BB30" s="1"/>
      <c r="BC30" s="1"/>
      <c r="BD30" s="1"/>
      <c r="BE30" s="1"/>
      <c r="BF30" s="1"/>
      <c r="BG30" s="1"/>
      <c r="BH30" s="1"/>
      <c r="BI30" s="1"/>
    </row>
    <row r="31" spans="1:61" ht="15" customHeight="1" x14ac:dyDescent="0.25">
      <c r="A31" s="1"/>
      <c r="B31" s="254"/>
      <c r="C31" s="177"/>
      <c r="D31" s="178"/>
      <c r="E31" s="189"/>
      <c r="F31" s="177"/>
      <c r="G31" s="177"/>
      <c r="H31" s="177"/>
      <c r="I31" s="178"/>
      <c r="J31" s="40" t="str">
        <f>IF(AND('Mapa final'!$Y$31="Media",'Mapa final'!$AA$31="Leve"),CONCATENATE("R6C",'Mapa final'!$O$31),"")</f>
        <v/>
      </c>
      <c r="K31" s="41" t="str">
        <f>IF(AND('Mapa final'!$Y$32="Media",'Mapa final'!$AA$32="Leve"),CONCATENATE("R6C",'Mapa final'!$O$32),"")</f>
        <v/>
      </c>
      <c r="L31" s="41" t="str">
        <f>IF(AND('Mapa final'!$Y$33="Media",'Mapa final'!$AA$33="Leve"),CONCATENATE("R6C",'Mapa final'!$O$33),"")</f>
        <v/>
      </c>
      <c r="M31" s="41" t="e">
        <f>IF(AND('Mapa final'!#REF!="Media",'Mapa final'!#REF!="Leve"),CONCATENATE("R6C",'Mapa final'!#REF!),"")</f>
        <v>#REF!</v>
      </c>
      <c r="N31" s="41" t="e">
        <f>IF(AND('Mapa final'!#REF!="Media",'Mapa final'!#REF!="Leve"),CONCATENATE("R6C",'Mapa final'!#REF!),"")</f>
        <v>#REF!</v>
      </c>
      <c r="O31" s="42" t="e">
        <f>IF(AND('Mapa final'!#REF!="Media",'Mapa final'!#REF!="Leve"),CONCATENATE("R6C",'Mapa final'!#REF!),"")</f>
        <v>#REF!</v>
      </c>
      <c r="P31" s="40" t="str">
        <f>IF(AND('Mapa final'!$Y$31="Media",'Mapa final'!$AA$31="Menor"),CONCATENATE("R6C",'Mapa final'!$O$31),"")</f>
        <v/>
      </c>
      <c r="Q31" s="41" t="str">
        <f>IF(AND('Mapa final'!$Y$32="Media",'Mapa final'!$AA$32="Menor"),CONCATENATE("R6C",'Mapa final'!$O$32),"")</f>
        <v/>
      </c>
      <c r="R31" s="41" t="str">
        <f>IF(AND('Mapa final'!$Y$33="Media",'Mapa final'!$AA$33="Menor"),CONCATENATE("R6C",'Mapa final'!$O$33),"")</f>
        <v/>
      </c>
      <c r="S31" s="41" t="e">
        <f>IF(AND('Mapa final'!#REF!="Media",'Mapa final'!#REF!="Menor"),CONCATENATE("R6C",'Mapa final'!#REF!),"")</f>
        <v>#REF!</v>
      </c>
      <c r="T31" s="41" t="e">
        <f>IF(AND('Mapa final'!#REF!="Media",'Mapa final'!#REF!="Menor"),CONCATENATE("R6C",'Mapa final'!#REF!),"")</f>
        <v>#REF!</v>
      </c>
      <c r="U31" s="42" t="e">
        <f>IF(AND('Mapa final'!#REF!="Media",'Mapa final'!#REF!="Menor"),CONCATENATE("R6C",'Mapa final'!#REF!),"")</f>
        <v>#REF!</v>
      </c>
      <c r="V31" s="40" t="str">
        <f>IF(AND('Mapa final'!$Y$31="Media",'Mapa final'!$AA$31="Moderado"),CONCATENATE("R6C",'Mapa final'!$O$31),"")</f>
        <v/>
      </c>
      <c r="W31" s="41" t="str">
        <f>IF(AND('Mapa final'!$Y$32="Media",'Mapa final'!$AA$32="Moderado"),CONCATENATE("R6C",'Mapa final'!$O$32),"")</f>
        <v/>
      </c>
      <c r="X31" s="41" t="str">
        <f>IF(AND('Mapa final'!$Y$33="Media",'Mapa final'!$AA$33="Moderado"),CONCATENATE("R6C",'Mapa final'!$O$33),"")</f>
        <v/>
      </c>
      <c r="Y31" s="41" t="e">
        <f>IF(AND('Mapa final'!#REF!="Media",'Mapa final'!#REF!="Moderado"),CONCATENATE("R6C",'Mapa final'!#REF!),"")</f>
        <v>#REF!</v>
      </c>
      <c r="Z31" s="41" t="e">
        <f>IF(AND('Mapa final'!#REF!="Media",'Mapa final'!#REF!="Moderado"),CONCATENATE("R6C",'Mapa final'!#REF!),"")</f>
        <v>#REF!</v>
      </c>
      <c r="AA31" s="42" t="e">
        <f>IF(AND('Mapa final'!#REF!="Media",'Mapa final'!#REF!="Moderado"),CONCATENATE("R6C",'Mapa final'!#REF!),"")</f>
        <v>#REF!</v>
      </c>
      <c r="AB31" s="25" t="str">
        <f>IF(AND('Mapa final'!$Y$31="Media",'Mapa final'!$AA$31="Mayor"),CONCATENATE("R6C",'Mapa final'!$O$31),"")</f>
        <v/>
      </c>
      <c r="AC31" s="26" t="str">
        <f>IF(AND('Mapa final'!$Y$32="Media",'Mapa final'!$AA$32="Mayor"),CONCATENATE("R6C",'Mapa final'!$O$32),"")</f>
        <v/>
      </c>
      <c r="AD31" s="26" t="str">
        <f>IF(AND('Mapa final'!$Y$33="Media",'Mapa final'!$AA$33="Mayor"),CONCATENATE("R6C",'Mapa final'!$O$33),"")</f>
        <v/>
      </c>
      <c r="AE31" s="26" t="e">
        <f>IF(AND('Mapa final'!#REF!="Media",'Mapa final'!#REF!="Mayor"),CONCATENATE("R6C",'Mapa final'!#REF!),"")</f>
        <v>#REF!</v>
      </c>
      <c r="AF31" s="26" t="e">
        <f>IF(AND('Mapa final'!#REF!="Media",'Mapa final'!#REF!="Mayor"),CONCATENATE("R6C",'Mapa final'!#REF!),"")</f>
        <v>#REF!</v>
      </c>
      <c r="AG31" s="27" t="e">
        <f>IF(AND('Mapa final'!#REF!="Media",'Mapa final'!#REF!="Mayor"),CONCATENATE("R6C",'Mapa final'!#REF!),"")</f>
        <v>#REF!</v>
      </c>
      <c r="AH31" s="28" t="str">
        <f>IF(AND('Mapa final'!$Y$31="Media",'Mapa final'!$AA$31="Catastrófico"),CONCATENATE("R6C",'Mapa final'!$O$31),"")</f>
        <v/>
      </c>
      <c r="AI31" s="29" t="str">
        <f>IF(AND('Mapa final'!$Y$32="Media",'Mapa final'!$AA$32="Catastrófico"),CONCATENATE("R6C",'Mapa final'!$O$32),"")</f>
        <v/>
      </c>
      <c r="AJ31" s="29" t="str">
        <f>IF(AND('Mapa final'!$Y$33="Media",'Mapa final'!$AA$33="Catastrófico"),CONCATENATE("R6C",'Mapa final'!$O$33),"")</f>
        <v/>
      </c>
      <c r="AK31" s="29" t="e">
        <f>IF(AND('Mapa final'!#REF!="Media",'Mapa final'!#REF!="Catastrófico"),CONCATENATE("R6C",'Mapa final'!#REF!),"")</f>
        <v>#REF!</v>
      </c>
      <c r="AL31" s="29" t="e">
        <f>IF(AND('Mapa final'!#REF!="Media",'Mapa final'!#REF!="Catastrófico"),CONCATENATE("R6C",'Mapa final'!#REF!),"")</f>
        <v>#REF!</v>
      </c>
      <c r="AM31" s="30" t="e">
        <f>IF(AND('Mapa final'!#REF!="Media",'Mapa final'!#REF!="Catastrófico"),CONCATENATE("R6C",'Mapa final'!#REF!),"")</f>
        <v>#REF!</v>
      </c>
      <c r="AN31" s="1"/>
      <c r="AO31" s="237"/>
      <c r="AP31" s="177"/>
      <c r="AQ31" s="177"/>
      <c r="AR31" s="177"/>
      <c r="AS31" s="177"/>
      <c r="AT31" s="238"/>
      <c r="AU31" s="1"/>
      <c r="AV31" s="1"/>
      <c r="AW31" s="1"/>
      <c r="AX31" s="1"/>
      <c r="AY31" s="1"/>
      <c r="AZ31" s="1"/>
      <c r="BA31" s="1"/>
      <c r="BB31" s="1"/>
      <c r="BC31" s="1"/>
      <c r="BD31" s="1"/>
      <c r="BE31" s="1"/>
      <c r="BF31" s="1"/>
      <c r="BG31" s="1"/>
      <c r="BH31" s="1"/>
      <c r="BI31" s="1"/>
    </row>
    <row r="32" spans="1:61" ht="15" customHeight="1" x14ac:dyDescent="0.25">
      <c r="A32" s="1"/>
      <c r="B32" s="254"/>
      <c r="C32" s="177"/>
      <c r="D32" s="178"/>
      <c r="E32" s="189"/>
      <c r="F32" s="177"/>
      <c r="G32" s="177"/>
      <c r="H32" s="177"/>
      <c r="I32" s="178"/>
      <c r="J32" s="40" t="e">
        <f>IF(AND('Mapa final'!#REF!="Media",'Mapa final'!#REF!="Leve"),CONCATENATE("R7C",'Mapa final'!#REF!),"")</f>
        <v>#REF!</v>
      </c>
      <c r="K32" s="41" t="e">
        <f>IF(AND('Mapa final'!#REF!="Media",'Mapa final'!#REF!="Leve"),CONCATENATE("R7C",'Mapa final'!#REF!),"")</f>
        <v>#REF!</v>
      </c>
      <c r="L32" s="41" t="e">
        <f>IF(AND('Mapa final'!#REF!="Media",'Mapa final'!#REF!="Leve"),CONCATENATE("R7C",'Mapa final'!#REF!),"")</f>
        <v>#REF!</v>
      </c>
      <c r="M32" s="41" t="e">
        <f>IF(AND('Mapa final'!#REF!="Media",'Mapa final'!#REF!="Leve"),CONCATENATE("R7C",'Mapa final'!#REF!),"")</f>
        <v>#REF!</v>
      </c>
      <c r="N32" s="41" t="e">
        <f>IF(AND('Mapa final'!#REF!="Media",'Mapa final'!#REF!="Leve"),CONCATENATE("R7C",'Mapa final'!#REF!),"")</f>
        <v>#REF!</v>
      </c>
      <c r="O32" s="42" t="e">
        <f>IF(AND('Mapa final'!#REF!="Media",'Mapa final'!#REF!="Leve"),CONCATENATE("R7C",'Mapa final'!#REF!),"")</f>
        <v>#REF!</v>
      </c>
      <c r="P32" s="40" t="e">
        <f>IF(AND('Mapa final'!#REF!="Media",'Mapa final'!#REF!="Menor"),CONCATENATE("R7C",'Mapa final'!#REF!),"")</f>
        <v>#REF!</v>
      </c>
      <c r="Q32" s="41" t="e">
        <f>IF(AND('Mapa final'!#REF!="Media",'Mapa final'!#REF!="Menor"),CONCATENATE("R7C",'Mapa final'!#REF!),"")</f>
        <v>#REF!</v>
      </c>
      <c r="R32" s="41" t="e">
        <f>IF(AND('Mapa final'!#REF!="Media",'Mapa final'!#REF!="Menor"),CONCATENATE("R7C",'Mapa final'!#REF!),"")</f>
        <v>#REF!</v>
      </c>
      <c r="S32" s="41" t="e">
        <f>IF(AND('Mapa final'!#REF!="Media",'Mapa final'!#REF!="Menor"),CONCATENATE("R7C",'Mapa final'!#REF!),"")</f>
        <v>#REF!</v>
      </c>
      <c r="T32" s="41" t="e">
        <f>IF(AND('Mapa final'!#REF!="Media",'Mapa final'!#REF!="Menor"),CONCATENATE("R7C",'Mapa final'!#REF!),"")</f>
        <v>#REF!</v>
      </c>
      <c r="U32" s="42" t="e">
        <f>IF(AND('Mapa final'!#REF!="Media",'Mapa final'!#REF!="Menor"),CONCATENATE("R7C",'Mapa final'!#REF!),"")</f>
        <v>#REF!</v>
      </c>
      <c r="V32" s="40" t="e">
        <f>IF(AND('Mapa final'!#REF!="Media",'Mapa final'!#REF!="Moderado"),CONCATENATE("R7C",'Mapa final'!#REF!),"")</f>
        <v>#REF!</v>
      </c>
      <c r="W32" s="41" t="e">
        <f>IF(AND('Mapa final'!#REF!="Media",'Mapa final'!#REF!="Moderado"),CONCATENATE("R7C",'Mapa final'!#REF!),"")</f>
        <v>#REF!</v>
      </c>
      <c r="X32" s="41" t="e">
        <f>IF(AND('Mapa final'!#REF!="Media",'Mapa final'!#REF!="Moderado"),CONCATENATE("R7C",'Mapa final'!#REF!),"")</f>
        <v>#REF!</v>
      </c>
      <c r="Y32" s="41" t="e">
        <f>IF(AND('Mapa final'!#REF!="Media",'Mapa final'!#REF!="Moderado"),CONCATENATE("R7C",'Mapa final'!#REF!),"")</f>
        <v>#REF!</v>
      </c>
      <c r="Z32" s="41" t="e">
        <f>IF(AND('Mapa final'!#REF!="Media",'Mapa final'!#REF!="Moderado"),CONCATENATE("R7C",'Mapa final'!#REF!),"")</f>
        <v>#REF!</v>
      </c>
      <c r="AA32" s="42" t="e">
        <f>IF(AND('Mapa final'!#REF!="Media",'Mapa final'!#REF!="Moderado"),CONCATENATE("R7C",'Mapa final'!#REF!),"")</f>
        <v>#REF!</v>
      </c>
      <c r="AB32" s="25" t="e">
        <f>IF(AND('Mapa final'!#REF!="Media",'Mapa final'!#REF!="Mayor"),CONCATENATE("R7C",'Mapa final'!#REF!),"")</f>
        <v>#REF!</v>
      </c>
      <c r="AC32" s="26" t="e">
        <f>IF(AND('Mapa final'!#REF!="Media",'Mapa final'!#REF!="Mayor"),CONCATENATE("R7C",'Mapa final'!#REF!),"")</f>
        <v>#REF!</v>
      </c>
      <c r="AD32" s="26" t="e">
        <f>IF(AND('Mapa final'!#REF!="Media",'Mapa final'!#REF!="Mayor"),CONCATENATE("R7C",'Mapa final'!#REF!),"")</f>
        <v>#REF!</v>
      </c>
      <c r="AE32" s="26" t="e">
        <f>IF(AND('Mapa final'!#REF!="Media",'Mapa final'!#REF!="Mayor"),CONCATENATE("R7C",'Mapa final'!#REF!),"")</f>
        <v>#REF!</v>
      </c>
      <c r="AF32" s="26" t="e">
        <f>IF(AND('Mapa final'!#REF!="Media",'Mapa final'!#REF!="Mayor"),CONCATENATE("R7C",'Mapa final'!#REF!),"")</f>
        <v>#REF!</v>
      </c>
      <c r="AG32" s="27" t="e">
        <f>IF(AND('Mapa final'!#REF!="Media",'Mapa final'!#REF!="Mayor"),CONCATENATE("R7C",'Mapa final'!#REF!),"")</f>
        <v>#REF!</v>
      </c>
      <c r="AH32" s="28" t="e">
        <f>IF(AND('Mapa final'!#REF!="Media",'Mapa final'!#REF!="Catastrófico"),CONCATENATE("R7C",'Mapa final'!#REF!),"")</f>
        <v>#REF!</v>
      </c>
      <c r="AI32" s="29" t="e">
        <f>IF(AND('Mapa final'!#REF!="Media",'Mapa final'!#REF!="Catastrófico"),CONCATENATE("R7C",'Mapa final'!#REF!),"")</f>
        <v>#REF!</v>
      </c>
      <c r="AJ32" s="29" t="e">
        <f>IF(AND('Mapa final'!#REF!="Media",'Mapa final'!#REF!="Catastrófico"),CONCATENATE("R7C",'Mapa final'!#REF!),"")</f>
        <v>#REF!</v>
      </c>
      <c r="AK32" s="29" t="e">
        <f>IF(AND('Mapa final'!#REF!="Media",'Mapa final'!#REF!="Catastrófico"),CONCATENATE("R7C",'Mapa final'!#REF!),"")</f>
        <v>#REF!</v>
      </c>
      <c r="AL32" s="29" t="e">
        <f>IF(AND('Mapa final'!#REF!="Media",'Mapa final'!#REF!="Catastrófico"),CONCATENATE("R7C",'Mapa final'!#REF!),"")</f>
        <v>#REF!</v>
      </c>
      <c r="AM32" s="30" t="e">
        <f>IF(AND('Mapa final'!#REF!="Media",'Mapa final'!#REF!="Catastrófico"),CONCATENATE("R7C",'Mapa final'!#REF!),"")</f>
        <v>#REF!</v>
      </c>
      <c r="AN32" s="1"/>
      <c r="AO32" s="237"/>
      <c r="AP32" s="177"/>
      <c r="AQ32" s="177"/>
      <c r="AR32" s="177"/>
      <c r="AS32" s="177"/>
      <c r="AT32" s="238"/>
      <c r="AU32" s="1"/>
      <c r="AV32" s="1"/>
      <c r="AW32" s="1"/>
      <c r="AX32" s="1"/>
      <c r="AY32" s="1"/>
      <c r="AZ32" s="1"/>
      <c r="BA32" s="1"/>
      <c r="BB32" s="1"/>
      <c r="BC32" s="1"/>
      <c r="BD32" s="1"/>
      <c r="BE32" s="1"/>
      <c r="BF32" s="1"/>
      <c r="BG32" s="1"/>
      <c r="BH32" s="1"/>
      <c r="BI32" s="1"/>
    </row>
    <row r="33" spans="1:61" ht="15" customHeight="1" x14ac:dyDescent="0.25">
      <c r="A33" s="1"/>
      <c r="B33" s="254"/>
      <c r="C33" s="177"/>
      <c r="D33" s="178"/>
      <c r="E33" s="189"/>
      <c r="F33" s="177"/>
      <c r="G33" s="177"/>
      <c r="H33" s="177"/>
      <c r="I33" s="178"/>
      <c r="J33" s="40" t="e">
        <f>IF(AND('Mapa final'!#REF!="Media",'Mapa final'!#REF!="Leve"),CONCATENATE("R8C",'Mapa final'!#REF!),"")</f>
        <v>#REF!</v>
      </c>
      <c r="K33" s="41" t="e">
        <f>IF(AND('Mapa final'!#REF!="Media",'Mapa final'!#REF!="Leve"),CONCATENATE("R8C",'Mapa final'!#REF!),"")</f>
        <v>#REF!</v>
      </c>
      <c r="L33" s="41" t="e">
        <f>IF(AND('Mapa final'!#REF!="Media",'Mapa final'!#REF!="Leve"),CONCATENATE("R8C",'Mapa final'!#REF!),"")</f>
        <v>#REF!</v>
      </c>
      <c r="M33" s="41" t="e">
        <f>IF(AND('Mapa final'!#REF!="Media",'Mapa final'!#REF!="Leve"),CONCATENATE("R8C",'Mapa final'!#REF!),"")</f>
        <v>#REF!</v>
      </c>
      <c r="N33" s="41" t="e">
        <f>IF(AND('Mapa final'!#REF!="Media",'Mapa final'!#REF!="Leve"),CONCATENATE("R8C",'Mapa final'!#REF!),"")</f>
        <v>#REF!</v>
      </c>
      <c r="O33" s="42" t="e">
        <f>IF(AND('Mapa final'!#REF!="Media",'Mapa final'!#REF!="Leve"),CONCATENATE("R8C",'Mapa final'!#REF!),"")</f>
        <v>#REF!</v>
      </c>
      <c r="P33" s="40" t="e">
        <f>IF(AND('Mapa final'!#REF!="Media",'Mapa final'!#REF!="Menor"),CONCATENATE("R8C",'Mapa final'!#REF!),"")</f>
        <v>#REF!</v>
      </c>
      <c r="Q33" s="41" t="e">
        <f>IF(AND('Mapa final'!#REF!="Media",'Mapa final'!#REF!="Menor"),CONCATENATE("R8C",'Mapa final'!#REF!),"")</f>
        <v>#REF!</v>
      </c>
      <c r="R33" s="41" t="e">
        <f>IF(AND('Mapa final'!#REF!="Media",'Mapa final'!#REF!="Menor"),CONCATENATE("R8C",'Mapa final'!#REF!),"")</f>
        <v>#REF!</v>
      </c>
      <c r="S33" s="41" t="e">
        <f>IF(AND('Mapa final'!#REF!="Media",'Mapa final'!#REF!="Menor"),CONCATENATE("R8C",'Mapa final'!#REF!),"")</f>
        <v>#REF!</v>
      </c>
      <c r="T33" s="41" t="e">
        <f>IF(AND('Mapa final'!#REF!="Media",'Mapa final'!#REF!="Menor"),CONCATENATE("R8C",'Mapa final'!#REF!),"")</f>
        <v>#REF!</v>
      </c>
      <c r="U33" s="42" t="e">
        <f>IF(AND('Mapa final'!#REF!="Media",'Mapa final'!#REF!="Menor"),CONCATENATE("R8C",'Mapa final'!#REF!),"")</f>
        <v>#REF!</v>
      </c>
      <c r="V33" s="40" t="e">
        <f>IF(AND('Mapa final'!#REF!="Media",'Mapa final'!#REF!="Moderado"),CONCATENATE("R8C",'Mapa final'!#REF!),"")</f>
        <v>#REF!</v>
      </c>
      <c r="W33" s="41" t="e">
        <f>IF(AND('Mapa final'!#REF!="Media",'Mapa final'!#REF!="Moderado"),CONCATENATE("R8C",'Mapa final'!#REF!),"")</f>
        <v>#REF!</v>
      </c>
      <c r="X33" s="41" t="e">
        <f>IF(AND('Mapa final'!#REF!="Media",'Mapa final'!#REF!="Moderado"),CONCATENATE("R8C",'Mapa final'!#REF!),"")</f>
        <v>#REF!</v>
      </c>
      <c r="Y33" s="41" t="e">
        <f>IF(AND('Mapa final'!#REF!="Media",'Mapa final'!#REF!="Moderado"),CONCATENATE("R8C",'Mapa final'!#REF!),"")</f>
        <v>#REF!</v>
      </c>
      <c r="Z33" s="41" t="e">
        <f>IF(AND('Mapa final'!#REF!="Media",'Mapa final'!#REF!="Moderado"),CONCATENATE("R8C",'Mapa final'!#REF!),"")</f>
        <v>#REF!</v>
      </c>
      <c r="AA33" s="42" t="e">
        <f>IF(AND('Mapa final'!#REF!="Media",'Mapa final'!#REF!="Moderado"),CONCATENATE("R8C",'Mapa final'!#REF!),"")</f>
        <v>#REF!</v>
      </c>
      <c r="AB33" s="25" t="e">
        <f>IF(AND('Mapa final'!#REF!="Media",'Mapa final'!#REF!="Mayor"),CONCATENATE("R8C",'Mapa final'!#REF!),"")</f>
        <v>#REF!</v>
      </c>
      <c r="AC33" s="26" t="e">
        <f>IF(AND('Mapa final'!#REF!="Media",'Mapa final'!#REF!="Mayor"),CONCATENATE("R8C",'Mapa final'!#REF!),"")</f>
        <v>#REF!</v>
      </c>
      <c r="AD33" s="26" t="e">
        <f>IF(AND('Mapa final'!#REF!="Media",'Mapa final'!#REF!="Mayor"),CONCATENATE("R8C",'Mapa final'!#REF!),"")</f>
        <v>#REF!</v>
      </c>
      <c r="AE33" s="26" t="e">
        <f>IF(AND('Mapa final'!#REF!="Media",'Mapa final'!#REF!="Mayor"),CONCATENATE("R8C",'Mapa final'!#REF!),"")</f>
        <v>#REF!</v>
      </c>
      <c r="AF33" s="26" t="e">
        <f>IF(AND('Mapa final'!#REF!="Media",'Mapa final'!#REF!="Mayor"),CONCATENATE("R8C",'Mapa final'!#REF!),"")</f>
        <v>#REF!</v>
      </c>
      <c r="AG33" s="27" t="e">
        <f>IF(AND('Mapa final'!#REF!="Media",'Mapa final'!#REF!="Mayor"),CONCATENATE("R8C",'Mapa final'!#REF!),"")</f>
        <v>#REF!</v>
      </c>
      <c r="AH33" s="28" t="e">
        <f>IF(AND('Mapa final'!#REF!="Media",'Mapa final'!#REF!="Catastrófico"),CONCATENATE("R8C",'Mapa final'!#REF!),"")</f>
        <v>#REF!</v>
      </c>
      <c r="AI33" s="29" t="e">
        <f>IF(AND('Mapa final'!#REF!="Media",'Mapa final'!#REF!="Catastrófico"),CONCATENATE("R8C",'Mapa final'!#REF!),"")</f>
        <v>#REF!</v>
      </c>
      <c r="AJ33" s="29" t="e">
        <f>IF(AND('Mapa final'!#REF!="Media",'Mapa final'!#REF!="Catastrófico"),CONCATENATE("R8C",'Mapa final'!#REF!),"")</f>
        <v>#REF!</v>
      </c>
      <c r="AK33" s="29" t="e">
        <f>IF(AND('Mapa final'!#REF!="Media",'Mapa final'!#REF!="Catastrófico"),CONCATENATE("R8C",'Mapa final'!#REF!),"")</f>
        <v>#REF!</v>
      </c>
      <c r="AL33" s="29" t="e">
        <f>IF(AND('Mapa final'!#REF!="Media",'Mapa final'!#REF!="Catastrófico"),CONCATENATE("R8C",'Mapa final'!#REF!),"")</f>
        <v>#REF!</v>
      </c>
      <c r="AM33" s="30" t="e">
        <f>IF(AND('Mapa final'!#REF!="Media",'Mapa final'!#REF!="Catastrófico"),CONCATENATE("R8C",'Mapa final'!#REF!),"")</f>
        <v>#REF!</v>
      </c>
      <c r="AN33" s="1"/>
      <c r="AO33" s="237"/>
      <c r="AP33" s="177"/>
      <c r="AQ33" s="177"/>
      <c r="AR33" s="177"/>
      <c r="AS33" s="177"/>
      <c r="AT33" s="238"/>
      <c r="AU33" s="1"/>
      <c r="AV33" s="1"/>
      <c r="AW33" s="1"/>
      <c r="AX33" s="1"/>
      <c r="AY33" s="1"/>
      <c r="AZ33" s="1"/>
      <c r="BA33" s="1"/>
      <c r="BB33" s="1"/>
      <c r="BC33" s="1"/>
      <c r="BD33" s="1"/>
      <c r="BE33" s="1"/>
      <c r="BF33" s="1"/>
      <c r="BG33" s="1"/>
      <c r="BH33" s="1"/>
      <c r="BI33" s="1"/>
    </row>
    <row r="34" spans="1:61" ht="15" customHeight="1" x14ac:dyDescent="0.25">
      <c r="A34" s="1"/>
      <c r="B34" s="254"/>
      <c r="C34" s="177"/>
      <c r="D34" s="178"/>
      <c r="E34" s="189"/>
      <c r="F34" s="177"/>
      <c r="G34" s="177"/>
      <c r="H34" s="177"/>
      <c r="I34" s="178"/>
      <c r="J34" s="40" t="e">
        <f>IF(AND('Mapa final'!#REF!="Media",'Mapa final'!#REF!="Leve"),CONCATENATE("R9C",'Mapa final'!#REF!),"")</f>
        <v>#REF!</v>
      </c>
      <c r="K34" s="41" t="e">
        <f>IF(AND('Mapa final'!#REF!="Media",'Mapa final'!#REF!="Leve"),CONCATENATE("R9C",'Mapa final'!#REF!),"")</f>
        <v>#REF!</v>
      </c>
      <c r="L34" s="41" t="e">
        <f>IF(AND('Mapa final'!#REF!="Media",'Mapa final'!#REF!="Leve"),CONCATENATE("R9C",'Mapa final'!#REF!),"")</f>
        <v>#REF!</v>
      </c>
      <c r="M34" s="41" t="e">
        <f>IF(AND('Mapa final'!#REF!="Media",'Mapa final'!#REF!="Leve"),CONCATENATE("R9C",'Mapa final'!#REF!),"")</f>
        <v>#REF!</v>
      </c>
      <c r="N34" s="41" t="e">
        <f>IF(AND('Mapa final'!#REF!="Media",'Mapa final'!#REF!="Leve"),CONCATENATE("R9C",'Mapa final'!#REF!),"")</f>
        <v>#REF!</v>
      </c>
      <c r="O34" s="42" t="e">
        <f>IF(AND('Mapa final'!#REF!="Media",'Mapa final'!#REF!="Leve"),CONCATENATE("R9C",'Mapa final'!#REF!),"")</f>
        <v>#REF!</v>
      </c>
      <c r="P34" s="40" t="e">
        <f>IF(AND('Mapa final'!#REF!="Media",'Mapa final'!#REF!="Menor"),CONCATENATE("R9C",'Mapa final'!#REF!),"")</f>
        <v>#REF!</v>
      </c>
      <c r="Q34" s="41" t="e">
        <f>IF(AND('Mapa final'!#REF!="Media",'Mapa final'!#REF!="Menor"),CONCATENATE("R9C",'Mapa final'!#REF!),"")</f>
        <v>#REF!</v>
      </c>
      <c r="R34" s="41" t="e">
        <f>IF(AND('Mapa final'!#REF!="Media",'Mapa final'!#REF!="Menor"),CONCATENATE("R9C",'Mapa final'!#REF!),"")</f>
        <v>#REF!</v>
      </c>
      <c r="S34" s="41" t="e">
        <f>IF(AND('Mapa final'!#REF!="Media",'Mapa final'!#REF!="Menor"),CONCATENATE("R9C",'Mapa final'!#REF!),"")</f>
        <v>#REF!</v>
      </c>
      <c r="T34" s="41" t="e">
        <f>IF(AND('Mapa final'!#REF!="Media",'Mapa final'!#REF!="Menor"),CONCATENATE("R9C",'Mapa final'!#REF!),"")</f>
        <v>#REF!</v>
      </c>
      <c r="U34" s="42" t="e">
        <f>IF(AND('Mapa final'!#REF!="Media",'Mapa final'!#REF!="Menor"),CONCATENATE("R9C",'Mapa final'!#REF!),"")</f>
        <v>#REF!</v>
      </c>
      <c r="V34" s="40" t="e">
        <f>IF(AND('Mapa final'!#REF!="Media",'Mapa final'!#REF!="Moderado"),CONCATENATE("R9C",'Mapa final'!#REF!),"")</f>
        <v>#REF!</v>
      </c>
      <c r="W34" s="41" t="e">
        <f>IF(AND('Mapa final'!#REF!="Media",'Mapa final'!#REF!="Moderado"),CONCATENATE("R9C",'Mapa final'!#REF!),"")</f>
        <v>#REF!</v>
      </c>
      <c r="X34" s="41" t="e">
        <f>IF(AND('Mapa final'!#REF!="Media",'Mapa final'!#REF!="Moderado"),CONCATENATE("R9C",'Mapa final'!#REF!),"")</f>
        <v>#REF!</v>
      </c>
      <c r="Y34" s="41" t="e">
        <f>IF(AND('Mapa final'!#REF!="Media",'Mapa final'!#REF!="Moderado"),CONCATENATE("R9C",'Mapa final'!#REF!),"")</f>
        <v>#REF!</v>
      </c>
      <c r="Z34" s="41" t="e">
        <f>IF(AND('Mapa final'!#REF!="Media",'Mapa final'!#REF!="Moderado"),CONCATENATE("R9C",'Mapa final'!#REF!),"")</f>
        <v>#REF!</v>
      </c>
      <c r="AA34" s="42" t="e">
        <f>IF(AND('Mapa final'!#REF!="Media",'Mapa final'!#REF!="Moderado"),CONCATENATE("R9C",'Mapa final'!#REF!),"")</f>
        <v>#REF!</v>
      </c>
      <c r="AB34" s="25" t="e">
        <f>IF(AND('Mapa final'!#REF!="Media",'Mapa final'!#REF!="Mayor"),CONCATENATE("R9C",'Mapa final'!#REF!),"")</f>
        <v>#REF!</v>
      </c>
      <c r="AC34" s="26" t="e">
        <f>IF(AND('Mapa final'!#REF!="Media",'Mapa final'!#REF!="Mayor"),CONCATENATE("R9C",'Mapa final'!#REF!),"")</f>
        <v>#REF!</v>
      </c>
      <c r="AD34" s="26" t="e">
        <f>IF(AND('Mapa final'!#REF!="Media",'Mapa final'!#REF!="Mayor"),CONCATENATE("R9C",'Mapa final'!#REF!),"")</f>
        <v>#REF!</v>
      </c>
      <c r="AE34" s="26" t="e">
        <f>IF(AND('Mapa final'!#REF!="Media",'Mapa final'!#REF!="Mayor"),CONCATENATE("R9C",'Mapa final'!#REF!),"")</f>
        <v>#REF!</v>
      </c>
      <c r="AF34" s="26" t="e">
        <f>IF(AND('Mapa final'!#REF!="Media",'Mapa final'!#REF!="Mayor"),CONCATENATE("R9C",'Mapa final'!#REF!),"")</f>
        <v>#REF!</v>
      </c>
      <c r="AG34" s="27" t="e">
        <f>IF(AND('Mapa final'!#REF!="Media",'Mapa final'!#REF!="Mayor"),CONCATENATE("R9C",'Mapa final'!#REF!),"")</f>
        <v>#REF!</v>
      </c>
      <c r="AH34" s="28" t="e">
        <f>IF(AND('Mapa final'!#REF!="Media",'Mapa final'!#REF!="Catastrófico"),CONCATENATE("R9C",'Mapa final'!#REF!),"")</f>
        <v>#REF!</v>
      </c>
      <c r="AI34" s="29" t="e">
        <f>IF(AND('Mapa final'!#REF!="Media",'Mapa final'!#REF!="Catastrófico"),CONCATENATE("R9C",'Mapa final'!#REF!),"")</f>
        <v>#REF!</v>
      </c>
      <c r="AJ34" s="29" t="e">
        <f>IF(AND('Mapa final'!#REF!="Media",'Mapa final'!#REF!="Catastrófico"),CONCATENATE("R9C",'Mapa final'!#REF!),"")</f>
        <v>#REF!</v>
      </c>
      <c r="AK34" s="29" t="e">
        <f>IF(AND('Mapa final'!#REF!="Media",'Mapa final'!#REF!="Catastrófico"),CONCATENATE("R9C",'Mapa final'!#REF!),"")</f>
        <v>#REF!</v>
      </c>
      <c r="AL34" s="29" t="e">
        <f>IF(AND('Mapa final'!#REF!="Media",'Mapa final'!#REF!="Catastrófico"),CONCATENATE("R9C",'Mapa final'!#REF!),"")</f>
        <v>#REF!</v>
      </c>
      <c r="AM34" s="30" t="e">
        <f>IF(AND('Mapa final'!#REF!="Media",'Mapa final'!#REF!="Catastrófico"),CONCATENATE("R9C",'Mapa final'!#REF!),"")</f>
        <v>#REF!</v>
      </c>
      <c r="AN34" s="1"/>
      <c r="AO34" s="237"/>
      <c r="AP34" s="177"/>
      <c r="AQ34" s="177"/>
      <c r="AR34" s="177"/>
      <c r="AS34" s="177"/>
      <c r="AT34" s="238"/>
      <c r="AU34" s="1"/>
      <c r="AV34" s="1"/>
      <c r="AW34" s="1"/>
      <c r="AX34" s="1"/>
      <c r="AY34" s="1"/>
      <c r="AZ34" s="1"/>
      <c r="BA34" s="1"/>
      <c r="BB34" s="1"/>
      <c r="BC34" s="1"/>
      <c r="BD34" s="1"/>
      <c r="BE34" s="1"/>
      <c r="BF34" s="1"/>
      <c r="BG34" s="1"/>
      <c r="BH34" s="1"/>
      <c r="BI34" s="1"/>
    </row>
    <row r="35" spans="1:61" ht="15.75" customHeight="1" x14ac:dyDescent="0.25">
      <c r="A35" s="1"/>
      <c r="B35" s="254"/>
      <c r="C35" s="177"/>
      <c r="D35" s="178"/>
      <c r="E35" s="223"/>
      <c r="F35" s="247"/>
      <c r="G35" s="247"/>
      <c r="H35" s="247"/>
      <c r="I35" s="226"/>
      <c r="J35" s="40" t="e">
        <f>IF(AND('Mapa final'!#REF!="Media",'Mapa final'!#REF!="Leve"),CONCATENATE("R10C",'Mapa final'!#REF!),"")</f>
        <v>#REF!</v>
      </c>
      <c r="K35" s="41" t="e">
        <f>IF(AND('Mapa final'!#REF!="Media",'Mapa final'!#REF!="Leve"),CONCATENATE("R10C",'Mapa final'!#REF!),"")</f>
        <v>#REF!</v>
      </c>
      <c r="L35" s="41" t="e">
        <f>IF(AND('Mapa final'!#REF!="Media",'Mapa final'!#REF!="Leve"),CONCATENATE("R10C",'Mapa final'!#REF!),"")</f>
        <v>#REF!</v>
      </c>
      <c r="M35" s="41" t="e">
        <f>IF(AND('Mapa final'!#REF!="Media",'Mapa final'!#REF!="Leve"),CONCATENATE("R10C",'Mapa final'!#REF!),"")</f>
        <v>#REF!</v>
      </c>
      <c r="N35" s="41" t="e">
        <f>IF(AND('Mapa final'!#REF!="Media",'Mapa final'!#REF!="Leve"),CONCATENATE("R10C",'Mapa final'!#REF!),"")</f>
        <v>#REF!</v>
      </c>
      <c r="O35" s="42" t="e">
        <f>IF(AND('Mapa final'!#REF!="Media",'Mapa final'!#REF!="Leve"),CONCATENATE("R10C",'Mapa final'!#REF!),"")</f>
        <v>#REF!</v>
      </c>
      <c r="P35" s="40" t="e">
        <f>IF(AND('Mapa final'!#REF!="Media",'Mapa final'!#REF!="Menor"),CONCATENATE("R10C",'Mapa final'!#REF!),"")</f>
        <v>#REF!</v>
      </c>
      <c r="Q35" s="41" t="e">
        <f>IF(AND('Mapa final'!#REF!="Media",'Mapa final'!#REF!="Menor"),CONCATENATE("R10C",'Mapa final'!#REF!),"")</f>
        <v>#REF!</v>
      </c>
      <c r="R35" s="41" t="e">
        <f>IF(AND('Mapa final'!#REF!="Media",'Mapa final'!#REF!="Menor"),CONCATENATE("R10C",'Mapa final'!#REF!),"")</f>
        <v>#REF!</v>
      </c>
      <c r="S35" s="41" t="e">
        <f>IF(AND('Mapa final'!#REF!="Media",'Mapa final'!#REF!="Menor"),CONCATENATE("R10C",'Mapa final'!#REF!),"")</f>
        <v>#REF!</v>
      </c>
      <c r="T35" s="41" t="e">
        <f>IF(AND('Mapa final'!#REF!="Media",'Mapa final'!#REF!="Menor"),CONCATENATE("R10C",'Mapa final'!#REF!),"")</f>
        <v>#REF!</v>
      </c>
      <c r="U35" s="42" t="e">
        <f>IF(AND('Mapa final'!#REF!="Media",'Mapa final'!#REF!="Menor"),CONCATENATE("R10C",'Mapa final'!#REF!),"")</f>
        <v>#REF!</v>
      </c>
      <c r="V35" s="40" t="e">
        <f>IF(AND('Mapa final'!#REF!="Media",'Mapa final'!#REF!="Moderado"),CONCATENATE("R10C",'Mapa final'!#REF!),"")</f>
        <v>#REF!</v>
      </c>
      <c r="W35" s="41" t="e">
        <f>IF(AND('Mapa final'!#REF!="Media",'Mapa final'!#REF!="Moderado"),CONCATENATE("R10C",'Mapa final'!#REF!),"")</f>
        <v>#REF!</v>
      </c>
      <c r="X35" s="41" t="e">
        <f>IF(AND('Mapa final'!#REF!="Media",'Mapa final'!#REF!="Moderado"),CONCATENATE("R10C",'Mapa final'!#REF!),"")</f>
        <v>#REF!</v>
      </c>
      <c r="Y35" s="41" t="e">
        <f>IF(AND('Mapa final'!#REF!="Media",'Mapa final'!#REF!="Moderado"),CONCATENATE("R10C",'Mapa final'!#REF!),"")</f>
        <v>#REF!</v>
      </c>
      <c r="Z35" s="41" t="e">
        <f>IF(AND('Mapa final'!#REF!="Media",'Mapa final'!#REF!="Moderado"),CONCATENATE("R10C",'Mapa final'!#REF!),"")</f>
        <v>#REF!</v>
      </c>
      <c r="AA35" s="42" t="e">
        <f>IF(AND('Mapa final'!#REF!="Media",'Mapa final'!#REF!="Moderado"),CONCATENATE("R10C",'Mapa final'!#REF!),"")</f>
        <v>#REF!</v>
      </c>
      <c r="AB35" s="31" t="e">
        <f>IF(AND('Mapa final'!#REF!="Media",'Mapa final'!#REF!="Mayor"),CONCATENATE("R10C",'Mapa final'!#REF!),"")</f>
        <v>#REF!</v>
      </c>
      <c r="AC35" s="32" t="e">
        <f>IF(AND('Mapa final'!#REF!="Media",'Mapa final'!#REF!="Mayor"),CONCATENATE("R10C",'Mapa final'!#REF!),"")</f>
        <v>#REF!</v>
      </c>
      <c r="AD35" s="32" t="e">
        <f>IF(AND('Mapa final'!#REF!="Media",'Mapa final'!#REF!="Mayor"),CONCATENATE("R10C",'Mapa final'!#REF!),"")</f>
        <v>#REF!</v>
      </c>
      <c r="AE35" s="32" t="e">
        <f>IF(AND('Mapa final'!#REF!="Media",'Mapa final'!#REF!="Mayor"),CONCATENATE("R10C",'Mapa final'!#REF!),"")</f>
        <v>#REF!</v>
      </c>
      <c r="AF35" s="32" t="e">
        <f>IF(AND('Mapa final'!#REF!="Media",'Mapa final'!#REF!="Mayor"),CONCATENATE("R10C",'Mapa final'!#REF!),"")</f>
        <v>#REF!</v>
      </c>
      <c r="AG35" s="33" t="e">
        <f>IF(AND('Mapa final'!#REF!="Media",'Mapa final'!#REF!="Mayor"),CONCATENATE("R10C",'Mapa final'!#REF!),"")</f>
        <v>#REF!</v>
      </c>
      <c r="AH35" s="34" t="e">
        <f>IF(AND('Mapa final'!#REF!="Media",'Mapa final'!#REF!="Catastrófico"),CONCATENATE("R10C",'Mapa final'!#REF!),"")</f>
        <v>#REF!</v>
      </c>
      <c r="AI35" s="35" t="e">
        <f>IF(AND('Mapa final'!#REF!="Media",'Mapa final'!#REF!="Catastrófico"),CONCATENATE("R10C",'Mapa final'!#REF!),"")</f>
        <v>#REF!</v>
      </c>
      <c r="AJ35" s="35" t="e">
        <f>IF(AND('Mapa final'!#REF!="Media",'Mapa final'!#REF!="Catastrófico"),CONCATENATE("R10C",'Mapa final'!#REF!),"")</f>
        <v>#REF!</v>
      </c>
      <c r="AK35" s="35" t="e">
        <f>IF(AND('Mapa final'!#REF!="Media",'Mapa final'!#REF!="Catastrófico"),CONCATENATE("R10C",'Mapa final'!#REF!),"")</f>
        <v>#REF!</v>
      </c>
      <c r="AL35" s="35" t="e">
        <f>IF(AND('Mapa final'!#REF!="Media",'Mapa final'!#REF!="Catastrófico"),CONCATENATE("R10C",'Mapa final'!#REF!),"")</f>
        <v>#REF!</v>
      </c>
      <c r="AM35" s="36" t="e">
        <f>IF(AND('Mapa final'!#REF!="Media",'Mapa final'!#REF!="Catastrófico"),CONCATENATE("R10C",'Mapa final'!#REF!),"")</f>
        <v>#REF!</v>
      </c>
      <c r="AN35" s="1"/>
      <c r="AO35" s="239"/>
      <c r="AP35" s="240"/>
      <c r="AQ35" s="240"/>
      <c r="AR35" s="240"/>
      <c r="AS35" s="240"/>
      <c r="AT35" s="241"/>
      <c r="AU35" s="1"/>
      <c r="AV35" s="1"/>
      <c r="AW35" s="1"/>
      <c r="AX35" s="1"/>
      <c r="AY35" s="1"/>
      <c r="AZ35" s="1"/>
      <c r="BA35" s="1"/>
      <c r="BB35" s="1"/>
      <c r="BC35" s="1"/>
      <c r="BD35" s="1"/>
      <c r="BE35" s="1"/>
      <c r="BF35" s="1"/>
      <c r="BG35" s="1"/>
      <c r="BH35" s="1"/>
      <c r="BI35" s="1"/>
    </row>
    <row r="36" spans="1:61" ht="15" customHeight="1" x14ac:dyDescent="0.25">
      <c r="A36" s="1"/>
      <c r="B36" s="254"/>
      <c r="C36" s="177"/>
      <c r="D36" s="178"/>
      <c r="E36" s="262" t="s">
        <v>101</v>
      </c>
      <c r="F36" s="246"/>
      <c r="G36" s="246"/>
      <c r="H36" s="246"/>
      <c r="I36" s="246"/>
      <c r="J36" s="46" t="str">
        <f>IF(AND('Mapa final'!$Y$16="Baja",'Mapa final'!$AA$16="Leve"),CONCATENATE("R1C",'Mapa final'!$O$16),"")</f>
        <v/>
      </c>
      <c r="K36" s="47" t="str">
        <f>IF(AND('Mapa final'!$Y$17="Baja",'Mapa final'!$AA$17="Leve"),CONCATENATE("R1C",'Mapa final'!$O$17),"")</f>
        <v/>
      </c>
      <c r="L36" s="47" t="str">
        <f>IF(AND('Mapa final'!$Y$18="Baja",'Mapa final'!$AA$18="Leve"),CONCATENATE("R1C",'Mapa final'!$O$18),"")</f>
        <v/>
      </c>
      <c r="M36" s="47" t="e">
        <f>IF(AND('Mapa final'!#REF!="Baja",'Mapa final'!#REF!="Leve"),CONCATENATE("R1C",'Mapa final'!#REF!),"")</f>
        <v>#REF!</v>
      </c>
      <c r="N36" s="47" t="e">
        <f>IF(AND('Mapa final'!#REF!="Baja",'Mapa final'!#REF!="Leve"),CONCATENATE("R1C",'Mapa final'!#REF!),"")</f>
        <v>#REF!</v>
      </c>
      <c r="O36" s="48" t="e">
        <f>IF(AND('Mapa final'!#REF!="Baja",'Mapa final'!#REF!="Leve"),CONCATENATE("R1C",'Mapa final'!#REF!),"")</f>
        <v>#REF!</v>
      </c>
      <c r="P36" s="37" t="str">
        <f>IF(AND('Mapa final'!$Y$16="Baja",'Mapa final'!$AA$16="Menor"),CONCATENATE("R1C",'Mapa final'!$O$16),"")</f>
        <v/>
      </c>
      <c r="Q36" s="38" t="str">
        <f>IF(AND('Mapa final'!$Y$17="Baja",'Mapa final'!$AA$17="Menor"),CONCATENATE("R1C",'Mapa final'!$O$17),"")</f>
        <v/>
      </c>
      <c r="R36" s="38" t="str">
        <f>IF(AND('Mapa final'!$Y$18="Baja",'Mapa final'!$AA$18="Menor"),CONCATENATE("R1C",'Mapa final'!$O$18),"")</f>
        <v/>
      </c>
      <c r="S36" s="38" t="e">
        <f>IF(AND('Mapa final'!#REF!="Baja",'Mapa final'!#REF!="Menor"),CONCATENATE("R1C",'Mapa final'!#REF!),"")</f>
        <v>#REF!</v>
      </c>
      <c r="T36" s="38" t="e">
        <f>IF(AND('Mapa final'!#REF!="Baja",'Mapa final'!#REF!="Menor"),CONCATENATE("R1C",'Mapa final'!#REF!),"")</f>
        <v>#REF!</v>
      </c>
      <c r="U36" s="39" t="e">
        <f>IF(AND('Mapa final'!#REF!="Baja",'Mapa final'!#REF!="Menor"),CONCATENATE("R1C",'Mapa final'!#REF!),"")</f>
        <v>#REF!</v>
      </c>
      <c r="V36" s="37" t="str">
        <f>IF(AND('Mapa final'!$Y$16="Baja",'Mapa final'!$AA$16="Moderado"),CONCATENATE("R1C",'Mapa final'!$O$16),"")</f>
        <v/>
      </c>
      <c r="W36" s="38" t="str">
        <f>IF(AND('Mapa final'!$Y$17="Baja",'Mapa final'!$AA$17="Moderado"),CONCATENATE("R1C",'Mapa final'!$O$17),"")</f>
        <v/>
      </c>
      <c r="X36" s="38" t="str">
        <f>IF(AND('Mapa final'!$Y$18="Baja",'Mapa final'!$AA$18="Moderado"),CONCATENATE("R1C",'Mapa final'!$O$18),"")</f>
        <v/>
      </c>
      <c r="Y36" s="38" t="e">
        <f>IF(AND('Mapa final'!#REF!="Baja",'Mapa final'!#REF!="Moderado"),CONCATENATE("R1C",'Mapa final'!#REF!),"")</f>
        <v>#REF!</v>
      </c>
      <c r="Z36" s="38" t="e">
        <f>IF(AND('Mapa final'!#REF!="Baja",'Mapa final'!#REF!="Moderado"),CONCATENATE("R1C",'Mapa final'!#REF!),"")</f>
        <v>#REF!</v>
      </c>
      <c r="AA36" s="39" t="e">
        <f>IF(AND('Mapa final'!#REF!="Baja",'Mapa final'!#REF!="Moderado"),CONCATENATE("R1C",'Mapa final'!#REF!),"")</f>
        <v>#REF!</v>
      </c>
      <c r="AB36" s="19" t="str">
        <f>IF(AND('Mapa final'!$Y$16="Baja",'Mapa final'!$AA$16="Mayor"),CONCATENATE("R1C",'Mapa final'!$O$16),"")</f>
        <v/>
      </c>
      <c r="AC36" s="20" t="str">
        <f>IF(AND('Mapa final'!$Y$17="Baja",'Mapa final'!$AA$17="Mayor"),CONCATENATE("R1C",'Mapa final'!$O$17),"")</f>
        <v/>
      </c>
      <c r="AD36" s="20" t="str">
        <f>IF(AND('Mapa final'!$Y$18="Baja",'Mapa final'!$AA$18="Mayor"),CONCATENATE("R1C",'Mapa final'!$O$18),"")</f>
        <v/>
      </c>
      <c r="AE36" s="20" t="e">
        <f>IF(AND('Mapa final'!#REF!="Baja",'Mapa final'!#REF!="Mayor"),CONCATENATE("R1C",'Mapa final'!#REF!),"")</f>
        <v>#REF!</v>
      </c>
      <c r="AF36" s="20" t="e">
        <f>IF(AND('Mapa final'!#REF!="Baja",'Mapa final'!#REF!="Mayor"),CONCATENATE("R1C",'Mapa final'!#REF!),"")</f>
        <v>#REF!</v>
      </c>
      <c r="AG36" s="21" t="e">
        <f>IF(AND('Mapa final'!#REF!="Baja",'Mapa final'!#REF!="Mayor"),CONCATENATE("R1C",'Mapa final'!#REF!),"")</f>
        <v>#REF!</v>
      </c>
      <c r="AH36" s="22" t="str">
        <f>IF(AND('Mapa final'!$Y$16="Baja",'Mapa final'!$AA$16="Catastrófico"),CONCATENATE("R1C",'Mapa final'!$O$16),"")</f>
        <v/>
      </c>
      <c r="AI36" s="23" t="str">
        <f>IF(AND('Mapa final'!$Y$17="Baja",'Mapa final'!$AA$17="Catastrófico"),CONCATENATE("R1C",'Mapa final'!$O$17),"")</f>
        <v/>
      </c>
      <c r="AJ36" s="23" t="str">
        <f>IF(AND('Mapa final'!$Y$18="Baja",'Mapa final'!$AA$18="Catastrófico"),CONCATENATE("R1C",'Mapa final'!$O$18),"")</f>
        <v/>
      </c>
      <c r="AK36" s="23" t="e">
        <f>IF(AND('Mapa final'!#REF!="Baja",'Mapa final'!#REF!="Catastrófico"),CONCATENATE("R1C",'Mapa final'!#REF!),"")</f>
        <v>#REF!</v>
      </c>
      <c r="AL36" s="23" t="e">
        <f>IF(AND('Mapa final'!#REF!="Baja",'Mapa final'!#REF!="Catastrófico"),CONCATENATE("R1C",'Mapa final'!#REF!),"")</f>
        <v>#REF!</v>
      </c>
      <c r="AM36" s="24" t="e">
        <f>IF(AND('Mapa final'!#REF!="Baja",'Mapa final'!#REF!="Catastrófico"),CONCATENATE("R1C",'Mapa final'!#REF!),"")</f>
        <v>#REF!</v>
      </c>
      <c r="AN36" s="1"/>
      <c r="AO36" s="261" t="s">
        <v>102</v>
      </c>
      <c r="AP36" s="235"/>
      <c r="AQ36" s="235"/>
      <c r="AR36" s="235"/>
      <c r="AS36" s="235"/>
      <c r="AT36" s="236"/>
      <c r="AU36" s="1"/>
      <c r="AV36" s="1"/>
      <c r="AW36" s="1"/>
      <c r="AX36" s="1"/>
      <c r="AY36" s="1"/>
      <c r="AZ36" s="1"/>
      <c r="BA36" s="1"/>
      <c r="BB36" s="1"/>
      <c r="BC36" s="1"/>
      <c r="BD36" s="1"/>
      <c r="BE36" s="1"/>
      <c r="BF36" s="1"/>
      <c r="BG36" s="1"/>
      <c r="BH36" s="1"/>
      <c r="BI36" s="1"/>
    </row>
    <row r="37" spans="1:61" ht="15" customHeight="1" x14ac:dyDescent="0.25">
      <c r="A37" s="1"/>
      <c r="B37" s="254"/>
      <c r="C37" s="177"/>
      <c r="D37" s="178"/>
      <c r="E37" s="189"/>
      <c r="F37" s="177"/>
      <c r="G37" s="177"/>
      <c r="H37" s="177"/>
      <c r="I37" s="177"/>
      <c r="J37" s="49" t="str">
        <f>IF(AND('Mapa final'!$Y$19="Baja",'Mapa final'!$AA$19="Leve"),CONCATENATE("R2C",'Mapa final'!$O$19),"")</f>
        <v/>
      </c>
      <c r="K37" s="50" t="e">
        <f>IF(AND('Mapa final'!#REF!="Baja",'Mapa final'!#REF!="Leve"),CONCATENATE("R2C",'Mapa final'!#REF!),"")</f>
        <v>#REF!</v>
      </c>
      <c r="L37" s="50" t="e">
        <f>IF(AND('Mapa final'!#REF!="Baja",'Mapa final'!#REF!="Leve"),CONCATENATE("R2C",'Mapa final'!#REF!),"")</f>
        <v>#REF!</v>
      </c>
      <c r="M37" s="50" t="e">
        <f>IF(AND('Mapa final'!#REF!="Baja",'Mapa final'!#REF!="Leve"),CONCATENATE("R2C",'Mapa final'!#REF!),"")</f>
        <v>#REF!</v>
      </c>
      <c r="N37" s="50" t="str">
        <f>IF(AND('Mapa final'!$Y$20="Baja",'Mapa final'!$AA$20="Leve"),CONCATENATE("R2C",'Mapa final'!$O$20),"")</f>
        <v/>
      </c>
      <c r="O37" s="51" t="str">
        <f>IF(AND('Mapa final'!$Y$21="Baja",'Mapa final'!$AA$21="Leve"),CONCATENATE("R2C",'Mapa final'!$O$21),"")</f>
        <v/>
      </c>
      <c r="P37" s="40" t="str">
        <f>IF(AND('Mapa final'!$Y$19="Baja",'Mapa final'!$AA$19="Menor"),CONCATENATE("R2C",'Mapa final'!$O$19),"")</f>
        <v/>
      </c>
      <c r="Q37" s="41" t="e">
        <f>IF(AND('Mapa final'!#REF!="Baja",'Mapa final'!#REF!="Menor"),CONCATENATE("R2C",'Mapa final'!#REF!),"")</f>
        <v>#REF!</v>
      </c>
      <c r="R37" s="41" t="e">
        <f>IF(AND('Mapa final'!#REF!="Baja",'Mapa final'!#REF!="Menor"),CONCATENATE("R2C",'Mapa final'!#REF!),"")</f>
        <v>#REF!</v>
      </c>
      <c r="S37" s="41" t="e">
        <f>IF(AND('Mapa final'!#REF!="Baja",'Mapa final'!#REF!="Menor"),CONCATENATE("R2C",'Mapa final'!#REF!),"")</f>
        <v>#REF!</v>
      </c>
      <c r="T37" s="41" t="str">
        <f>IF(AND('Mapa final'!$Y$20="Baja",'Mapa final'!$AA$20="Menor"),CONCATENATE("R2C",'Mapa final'!$O$20),"")</f>
        <v/>
      </c>
      <c r="U37" s="42" t="str">
        <f>IF(AND('Mapa final'!$Y$21="Baja",'Mapa final'!$AA$21="Menor"),CONCATENATE("R2C",'Mapa final'!$O$21),"")</f>
        <v/>
      </c>
      <c r="V37" s="40" t="str">
        <f>IF(AND('Mapa final'!$Y$19="Baja",'Mapa final'!$AA$19="Moderado"),CONCATENATE("R2C",'Mapa final'!$O$19),"")</f>
        <v/>
      </c>
      <c r="W37" s="41" t="e">
        <f>IF(AND('Mapa final'!#REF!="Baja",'Mapa final'!#REF!="Moderado"),CONCATENATE("R2C",'Mapa final'!#REF!),"")</f>
        <v>#REF!</v>
      </c>
      <c r="X37" s="41" t="e">
        <f>IF(AND('Mapa final'!#REF!="Baja",'Mapa final'!#REF!="Moderado"),CONCATENATE("R2C",'Mapa final'!#REF!),"")</f>
        <v>#REF!</v>
      </c>
      <c r="Y37" s="41" t="e">
        <f>IF(AND('Mapa final'!#REF!="Baja",'Mapa final'!#REF!="Moderado"),CONCATENATE("R2C",'Mapa final'!#REF!),"")</f>
        <v>#REF!</v>
      </c>
      <c r="Z37" s="41" t="str">
        <f>IF(AND('Mapa final'!$Y$20="Baja",'Mapa final'!$AA$20="Moderado"),CONCATENATE("R2C",'Mapa final'!$O$20),"")</f>
        <v/>
      </c>
      <c r="AA37" s="42" t="str">
        <f>IF(AND('Mapa final'!$Y$21="Baja",'Mapa final'!$AA$21="Moderado"),CONCATENATE("R2C",'Mapa final'!$O$21),"")</f>
        <v/>
      </c>
      <c r="AB37" s="25" t="str">
        <f>IF(AND('Mapa final'!$Y$19="Baja",'Mapa final'!$AA$19="Mayor"),CONCATENATE("R2C",'Mapa final'!$O$19),"")</f>
        <v/>
      </c>
      <c r="AC37" s="26" t="e">
        <f>IF(AND('Mapa final'!#REF!="Baja",'Mapa final'!#REF!="Mayor"),CONCATENATE("R2C",'Mapa final'!#REF!),"")</f>
        <v>#REF!</v>
      </c>
      <c r="AD37" s="26" t="e">
        <f>IF(AND('Mapa final'!#REF!="Baja",'Mapa final'!#REF!="Mayor"),CONCATENATE("R2C",'Mapa final'!#REF!),"")</f>
        <v>#REF!</v>
      </c>
      <c r="AE37" s="26" t="e">
        <f>IF(AND('Mapa final'!#REF!="Baja",'Mapa final'!#REF!="Mayor"),CONCATENATE("R2C",'Mapa final'!#REF!),"")</f>
        <v>#REF!</v>
      </c>
      <c r="AF37" s="26" t="str">
        <f>IF(AND('Mapa final'!$Y$20="Baja",'Mapa final'!$AA$20="Mayor"),CONCATENATE("R2C",'Mapa final'!$O$20),"")</f>
        <v/>
      </c>
      <c r="AG37" s="27" t="str">
        <f>IF(AND('Mapa final'!$Y$21="Baja",'Mapa final'!$AA$21="Mayor"),CONCATENATE("R2C",'Mapa final'!$O$21),"")</f>
        <v/>
      </c>
      <c r="AH37" s="28" t="str">
        <f>IF(AND('Mapa final'!$Y$19="Baja",'Mapa final'!$AA$19="Catastrófico"),CONCATENATE("R2C",'Mapa final'!$O$19),"")</f>
        <v/>
      </c>
      <c r="AI37" s="29" t="e">
        <f>IF(AND('Mapa final'!#REF!="Baja",'Mapa final'!#REF!="Catastrófico"),CONCATENATE("R2C",'Mapa final'!#REF!),"")</f>
        <v>#REF!</v>
      </c>
      <c r="AJ37" s="29" t="e">
        <f>IF(AND('Mapa final'!#REF!="Baja",'Mapa final'!#REF!="Catastrófico"),CONCATENATE("R2C",'Mapa final'!#REF!),"")</f>
        <v>#REF!</v>
      </c>
      <c r="AK37" s="29" t="e">
        <f>IF(AND('Mapa final'!#REF!="Baja",'Mapa final'!#REF!="Catastrófico"),CONCATENATE("R2C",'Mapa final'!#REF!),"")</f>
        <v>#REF!</v>
      </c>
      <c r="AL37" s="29" t="str">
        <f>IF(AND('Mapa final'!$Y$20="Baja",'Mapa final'!$AA$20="Catastrófico"),CONCATENATE("R2C",'Mapa final'!$O$20),"")</f>
        <v/>
      </c>
      <c r="AM37" s="30" t="str">
        <f>IF(AND('Mapa final'!$Y$21="Baja",'Mapa final'!$AA$21="Catastrófico"),CONCATENATE("R2C",'Mapa final'!$O$21),"")</f>
        <v/>
      </c>
      <c r="AN37" s="1"/>
      <c r="AO37" s="237"/>
      <c r="AP37" s="177"/>
      <c r="AQ37" s="177"/>
      <c r="AR37" s="177"/>
      <c r="AS37" s="177"/>
      <c r="AT37" s="238"/>
      <c r="AU37" s="1"/>
      <c r="AV37" s="1"/>
      <c r="AW37" s="1"/>
      <c r="AX37" s="1"/>
      <c r="AY37" s="1"/>
      <c r="AZ37" s="1"/>
      <c r="BA37" s="1"/>
      <c r="BB37" s="1"/>
      <c r="BC37" s="1"/>
      <c r="BD37" s="1"/>
      <c r="BE37" s="1"/>
      <c r="BF37" s="1"/>
      <c r="BG37" s="1"/>
      <c r="BH37" s="1"/>
      <c r="BI37" s="1"/>
    </row>
    <row r="38" spans="1:61" ht="15" customHeight="1" x14ac:dyDescent="0.25">
      <c r="A38" s="1"/>
      <c r="B38" s="254"/>
      <c r="C38" s="177"/>
      <c r="D38" s="178"/>
      <c r="E38" s="189"/>
      <c r="F38" s="177"/>
      <c r="G38" s="177"/>
      <c r="H38" s="177"/>
      <c r="I38" s="177"/>
      <c r="J38" s="49" t="str">
        <f>IF(AND('Mapa final'!$Y$22="Baja",'Mapa final'!$AA$22="Leve"),CONCATENATE("R3C",'Mapa final'!$O$22),"")</f>
        <v/>
      </c>
      <c r="K38" s="50" t="str">
        <f>IF(AND('Mapa final'!$Y$23="Baja",'Mapa final'!$AA$23="Leve"),CONCATENATE("R3C",'Mapa final'!$O$23),"")</f>
        <v/>
      </c>
      <c r="L38" s="50" t="str">
        <f>IF(AND('Mapa final'!$Y$24="Baja",'Mapa final'!$AA$24="Leve"),CONCATENATE("R3C",'Mapa final'!$O$24),"")</f>
        <v/>
      </c>
      <c r="M38" s="50" t="e">
        <f>IF(AND('Mapa final'!#REF!="Baja",'Mapa final'!#REF!="Leve"),CONCATENATE("R3C",'Mapa final'!#REF!),"")</f>
        <v>#REF!</v>
      </c>
      <c r="N38" s="50" t="e">
        <f>IF(AND('Mapa final'!#REF!="Baja",'Mapa final'!#REF!="Leve"),CONCATENATE("R3C",'Mapa final'!#REF!),"")</f>
        <v>#REF!</v>
      </c>
      <c r="O38" s="51" t="e">
        <f>IF(AND('Mapa final'!#REF!="Baja",'Mapa final'!#REF!="Leve"),CONCATENATE("R3C",'Mapa final'!#REF!),"")</f>
        <v>#REF!</v>
      </c>
      <c r="P38" s="40" t="str">
        <f>IF(AND('Mapa final'!$Y$22="Baja",'Mapa final'!$AA$22="Menor"),CONCATENATE("R3C",'Mapa final'!$O$22),"")</f>
        <v/>
      </c>
      <c r="Q38" s="41" t="str">
        <f>IF(AND('Mapa final'!$Y$23="Baja",'Mapa final'!$AA$23="Menor"),CONCATENATE("R3C",'Mapa final'!$O$23),"")</f>
        <v/>
      </c>
      <c r="R38" s="41" t="str">
        <f>IF(AND('Mapa final'!$Y$24="Baja",'Mapa final'!$AA$24="Menor"),CONCATENATE("R3C",'Mapa final'!$O$24),"")</f>
        <v/>
      </c>
      <c r="S38" s="41" t="e">
        <f>IF(AND('Mapa final'!#REF!="Baja",'Mapa final'!#REF!="Menor"),CONCATENATE("R3C",'Mapa final'!#REF!),"")</f>
        <v>#REF!</v>
      </c>
      <c r="T38" s="41" t="e">
        <f>IF(AND('Mapa final'!#REF!="Baja",'Mapa final'!#REF!="Menor"),CONCATENATE("R3C",'Mapa final'!#REF!),"")</f>
        <v>#REF!</v>
      </c>
      <c r="U38" s="42" t="e">
        <f>IF(AND('Mapa final'!#REF!="Baja",'Mapa final'!#REF!="Menor"),CONCATENATE("R3C",'Mapa final'!#REF!),"")</f>
        <v>#REF!</v>
      </c>
      <c r="V38" s="40" t="str">
        <f>IF(AND('Mapa final'!$Y$22="Baja",'Mapa final'!$AA$22="Moderado"),CONCATENATE("R3C",'Mapa final'!$O$22),"")</f>
        <v/>
      </c>
      <c r="W38" s="41" t="str">
        <f>IF(AND('Mapa final'!$Y$23="Baja",'Mapa final'!$AA$23="Moderado"),CONCATENATE("R3C",'Mapa final'!$O$23),"")</f>
        <v/>
      </c>
      <c r="X38" s="41" t="str">
        <f>IF(AND('Mapa final'!$Y$24="Baja",'Mapa final'!$AA$24="Moderado"),CONCATENATE("R3C",'Mapa final'!$O$24),"")</f>
        <v/>
      </c>
      <c r="Y38" s="41" t="e">
        <f>IF(AND('Mapa final'!#REF!="Baja",'Mapa final'!#REF!="Moderado"),CONCATENATE("R3C",'Mapa final'!#REF!),"")</f>
        <v>#REF!</v>
      </c>
      <c r="Z38" s="41" t="e">
        <f>IF(AND('Mapa final'!#REF!="Baja",'Mapa final'!#REF!="Moderado"),CONCATENATE("R3C",'Mapa final'!#REF!),"")</f>
        <v>#REF!</v>
      </c>
      <c r="AA38" s="42" t="e">
        <f>IF(AND('Mapa final'!#REF!="Baja",'Mapa final'!#REF!="Moderado"),CONCATENATE("R3C",'Mapa final'!#REF!),"")</f>
        <v>#REF!</v>
      </c>
      <c r="AB38" s="25" t="str">
        <f>IF(AND('Mapa final'!$Y$22="Baja",'Mapa final'!$AA$22="Mayor"),CONCATENATE("R3C",'Mapa final'!$O$22),"")</f>
        <v/>
      </c>
      <c r="AC38" s="26" t="str">
        <f>IF(AND('Mapa final'!$Y$23="Baja",'Mapa final'!$AA$23="Mayor"),CONCATENATE("R3C",'Mapa final'!$O$23),"")</f>
        <v/>
      </c>
      <c r="AD38" s="26" t="str">
        <f>IF(AND('Mapa final'!$Y$24="Baja",'Mapa final'!$AA$24="Mayor"),CONCATENATE("R3C",'Mapa final'!$O$24),"")</f>
        <v/>
      </c>
      <c r="AE38" s="26" t="e">
        <f>IF(AND('Mapa final'!#REF!="Baja",'Mapa final'!#REF!="Mayor"),CONCATENATE("R3C",'Mapa final'!#REF!),"")</f>
        <v>#REF!</v>
      </c>
      <c r="AF38" s="26" t="e">
        <f>IF(AND('Mapa final'!#REF!="Baja",'Mapa final'!#REF!="Mayor"),CONCATENATE("R3C",'Mapa final'!#REF!),"")</f>
        <v>#REF!</v>
      </c>
      <c r="AG38" s="27" t="e">
        <f>IF(AND('Mapa final'!#REF!="Baja",'Mapa final'!#REF!="Mayor"),CONCATENATE("R3C",'Mapa final'!#REF!),"")</f>
        <v>#REF!</v>
      </c>
      <c r="AH38" s="28" t="str">
        <f>IF(AND('Mapa final'!$Y$22="Baja",'Mapa final'!$AA$22="Catastrófico"),CONCATENATE("R3C",'Mapa final'!$O$22),"")</f>
        <v/>
      </c>
      <c r="AI38" s="29" t="str">
        <f>IF(AND('Mapa final'!$Y$23="Baja",'Mapa final'!$AA$23="Catastrófico"),CONCATENATE("R3C",'Mapa final'!$O$23),"")</f>
        <v/>
      </c>
      <c r="AJ38" s="29" t="str">
        <f>IF(AND('Mapa final'!$Y$24="Baja",'Mapa final'!$AA$24="Catastrófico"),CONCATENATE("R3C",'Mapa final'!$O$24),"")</f>
        <v/>
      </c>
      <c r="AK38" s="29" t="e">
        <f>IF(AND('Mapa final'!#REF!="Baja",'Mapa final'!#REF!="Catastrófico"),CONCATENATE("R3C",'Mapa final'!#REF!),"")</f>
        <v>#REF!</v>
      </c>
      <c r="AL38" s="29" t="e">
        <f>IF(AND('Mapa final'!#REF!="Baja",'Mapa final'!#REF!="Catastrófico"),CONCATENATE("R3C",'Mapa final'!#REF!),"")</f>
        <v>#REF!</v>
      </c>
      <c r="AM38" s="30" t="e">
        <f>IF(AND('Mapa final'!#REF!="Baja",'Mapa final'!#REF!="Catastrófico"),CONCATENATE("R3C",'Mapa final'!#REF!),"")</f>
        <v>#REF!</v>
      </c>
      <c r="AN38" s="1"/>
      <c r="AO38" s="237"/>
      <c r="AP38" s="177"/>
      <c r="AQ38" s="177"/>
      <c r="AR38" s="177"/>
      <c r="AS38" s="177"/>
      <c r="AT38" s="238"/>
      <c r="AU38" s="1"/>
      <c r="AV38" s="1"/>
      <c r="AW38" s="1"/>
      <c r="AX38" s="1"/>
      <c r="AY38" s="1"/>
      <c r="AZ38" s="1"/>
      <c r="BA38" s="1"/>
      <c r="BB38" s="1"/>
      <c r="BC38" s="1"/>
      <c r="BD38" s="1"/>
      <c r="BE38" s="1"/>
      <c r="BF38" s="1"/>
      <c r="BG38" s="1"/>
      <c r="BH38" s="1"/>
      <c r="BI38" s="1"/>
    </row>
    <row r="39" spans="1:61" ht="15" customHeight="1" x14ac:dyDescent="0.25">
      <c r="A39" s="1"/>
      <c r="B39" s="254"/>
      <c r="C39" s="177"/>
      <c r="D39" s="178"/>
      <c r="E39" s="189"/>
      <c r="F39" s="177"/>
      <c r="G39" s="177"/>
      <c r="H39" s="177"/>
      <c r="I39" s="177"/>
      <c r="J39" s="49" t="str">
        <f>IF(AND('Mapa final'!$Y$25="Baja",'Mapa final'!$AA$25="Leve"),CONCATENATE("R4C",'Mapa final'!$O$25),"")</f>
        <v/>
      </c>
      <c r="K39" s="50" t="str">
        <f>IF(AND('Mapa final'!$Y$26="Baja",'Mapa final'!$AA$26="Leve"),CONCATENATE("R4C",'Mapa final'!$O$26),"")</f>
        <v/>
      </c>
      <c r="L39" s="50" t="e">
        <f>IF(AND('Mapa final'!#REF!="Baja",'Mapa final'!#REF!="Leve"),CONCATENATE("R4C",'Mapa final'!#REF!),"")</f>
        <v>#REF!</v>
      </c>
      <c r="M39" s="50" t="str">
        <f>IF(AND('Mapa final'!$Y$27="Baja",'Mapa final'!$AA$27="Leve"),CONCATENATE("R4C",'Mapa final'!$O$27),"")</f>
        <v/>
      </c>
      <c r="N39" s="50" t="e">
        <f>IF(AND('Mapa final'!#REF!="Baja",'Mapa final'!#REF!="Leve"),CONCATENATE("R4C",'Mapa final'!#REF!),"")</f>
        <v>#REF!</v>
      </c>
      <c r="O39" s="51" t="e">
        <f>IF(AND('Mapa final'!#REF!="Baja",'Mapa final'!#REF!="Leve"),CONCATENATE("R4C",'Mapa final'!#REF!),"")</f>
        <v>#REF!</v>
      </c>
      <c r="P39" s="40" t="str">
        <f>IF(AND('Mapa final'!$Y$25="Baja",'Mapa final'!$AA$25="Menor"),CONCATENATE("R4C",'Mapa final'!$O$25),"")</f>
        <v/>
      </c>
      <c r="Q39" s="41" t="str">
        <f>IF(AND('Mapa final'!$Y$26="Baja",'Mapa final'!$AA$26="Menor"),CONCATENATE("R4C",'Mapa final'!$O$26),"")</f>
        <v/>
      </c>
      <c r="R39" s="41" t="e">
        <f>IF(AND('Mapa final'!#REF!="Baja",'Mapa final'!#REF!="Menor"),CONCATENATE("R4C",'Mapa final'!#REF!),"")</f>
        <v>#REF!</v>
      </c>
      <c r="S39" s="41" t="str">
        <f>IF(AND('Mapa final'!$Y$27="Baja",'Mapa final'!$AA$27="Menor"),CONCATENATE("R4C",'Mapa final'!$O$27),"")</f>
        <v/>
      </c>
      <c r="T39" s="41" t="e">
        <f>IF(AND('Mapa final'!#REF!="Baja",'Mapa final'!#REF!="Menor"),CONCATENATE("R4C",'Mapa final'!#REF!),"")</f>
        <v>#REF!</v>
      </c>
      <c r="U39" s="42" t="e">
        <f>IF(AND('Mapa final'!#REF!="Baja",'Mapa final'!#REF!="Menor"),CONCATENATE("R4C",'Mapa final'!#REF!),"")</f>
        <v>#REF!</v>
      </c>
      <c r="V39" s="40" t="str">
        <f>IF(AND('Mapa final'!$Y$25="Baja",'Mapa final'!$AA$25="Moderado"),CONCATENATE("R4C",'Mapa final'!$O$25),"")</f>
        <v/>
      </c>
      <c r="W39" s="41" t="str">
        <f>IF(AND('Mapa final'!$Y$26="Baja",'Mapa final'!$AA$26="Moderado"),CONCATENATE("R4C",'Mapa final'!$O$26),"")</f>
        <v/>
      </c>
      <c r="X39" s="41" t="e">
        <f>IF(AND('Mapa final'!#REF!="Baja",'Mapa final'!#REF!="Moderado"),CONCATENATE("R4C",'Mapa final'!#REF!),"")</f>
        <v>#REF!</v>
      </c>
      <c r="Y39" s="41" t="str">
        <f>IF(AND('Mapa final'!$Y$27="Baja",'Mapa final'!$AA$27="Moderado"),CONCATENATE("R4C",'Mapa final'!$O$27),"")</f>
        <v/>
      </c>
      <c r="Z39" s="41" t="e">
        <f>IF(AND('Mapa final'!#REF!="Baja",'Mapa final'!#REF!="Moderado"),CONCATENATE("R4C",'Mapa final'!#REF!),"")</f>
        <v>#REF!</v>
      </c>
      <c r="AA39" s="42" t="e">
        <f>IF(AND('Mapa final'!#REF!="Baja",'Mapa final'!#REF!="Moderado"),CONCATENATE("R4C",'Mapa final'!#REF!),"")</f>
        <v>#REF!</v>
      </c>
      <c r="AB39" s="25" t="str">
        <f>IF(AND('Mapa final'!$Y$25="Baja",'Mapa final'!$AA$25="Mayor"),CONCATENATE("R4C",'Mapa final'!$O$25),"")</f>
        <v/>
      </c>
      <c r="AC39" s="26" t="str">
        <f>IF(AND('Mapa final'!$Y$26="Baja",'Mapa final'!$AA$26="Mayor"),CONCATENATE("R4C",'Mapa final'!$O$26),"")</f>
        <v/>
      </c>
      <c r="AD39" s="26" t="e">
        <f>IF(AND('Mapa final'!#REF!="Baja",'Mapa final'!#REF!="Mayor"),CONCATENATE("R4C",'Mapa final'!#REF!),"")</f>
        <v>#REF!</v>
      </c>
      <c r="AE39" s="26" t="str">
        <f>IF(AND('Mapa final'!$Y$27="Baja",'Mapa final'!$AA$27="Mayor"),CONCATENATE("R4C",'Mapa final'!$O$27),"")</f>
        <v/>
      </c>
      <c r="AF39" s="26" t="e">
        <f>IF(AND('Mapa final'!#REF!="Baja",'Mapa final'!#REF!="Mayor"),CONCATENATE("R4C",'Mapa final'!#REF!),"")</f>
        <v>#REF!</v>
      </c>
      <c r="AG39" s="27" t="e">
        <f>IF(AND('Mapa final'!#REF!="Baja",'Mapa final'!#REF!="Mayor"),CONCATENATE("R4C",'Mapa final'!#REF!),"")</f>
        <v>#REF!</v>
      </c>
      <c r="AH39" s="28" t="str">
        <f>IF(AND('Mapa final'!$Y$25="Baja",'Mapa final'!$AA$25="Catastrófico"),CONCATENATE("R4C",'Mapa final'!$O$25),"")</f>
        <v/>
      </c>
      <c r="AI39" s="29" t="str">
        <f>IF(AND('Mapa final'!$Y$26="Baja",'Mapa final'!$AA$26="Catastrófico"),CONCATENATE("R4C",'Mapa final'!$O$26),"")</f>
        <v/>
      </c>
      <c r="AJ39" s="29" t="e">
        <f>IF(AND('Mapa final'!#REF!="Baja",'Mapa final'!#REF!="Catastrófico"),CONCATENATE("R4C",'Mapa final'!#REF!),"")</f>
        <v>#REF!</v>
      </c>
      <c r="AK39" s="29" t="str">
        <f>IF(AND('Mapa final'!$Y$27="Baja",'Mapa final'!$AA$27="Catastrófico"),CONCATENATE("R4C",'Mapa final'!$O$27),"")</f>
        <v/>
      </c>
      <c r="AL39" s="29" t="e">
        <f>IF(AND('Mapa final'!#REF!="Baja",'Mapa final'!#REF!="Catastrófico"),CONCATENATE("R4C",'Mapa final'!#REF!),"")</f>
        <v>#REF!</v>
      </c>
      <c r="AM39" s="30" t="e">
        <f>IF(AND('Mapa final'!#REF!="Baja",'Mapa final'!#REF!="Catastrófico"),CONCATENATE("R4C",'Mapa final'!#REF!),"")</f>
        <v>#REF!</v>
      </c>
      <c r="AN39" s="1"/>
      <c r="AO39" s="237"/>
      <c r="AP39" s="177"/>
      <c r="AQ39" s="177"/>
      <c r="AR39" s="177"/>
      <c r="AS39" s="177"/>
      <c r="AT39" s="238"/>
      <c r="AU39" s="1"/>
      <c r="AV39" s="1"/>
      <c r="AW39" s="1"/>
      <c r="AX39" s="1"/>
      <c r="AY39" s="1"/>
      <c r="AZ39" s="1"/>
      <c r="BA39" s="1"/>
      <c r="BB39" s="1"/>
      <c r="BC39" s="1"/>
      <c r="BD39" s="1"/>
      <c r="BE39" s="1"/>
      <c r="BF39" s="1"/>
      <c r="BG39" s="1"/>
      <c r="BH39" s="1"/>
      <c r="BI39" s="1"/>
    </row>
    <row r="40" spans="1:61" ht="15" customHeight="1" x14ac:dyDescent="0.25">
      <c r="A40" s="1"/>
      <c r="B40" s="254"/>
      <c r="C40" s="177"/>
      <c r="D40" s="178"/>
      <c r="E40" s="189"/>
      <c r="F40" s="177"/>
      <c r="G40" s="177"/>
      <c r="H40" s="177"/>
      <c r="I40" s="177"/>
      <c r="J40" s="49" t="str">
        <f>IF(AND('Mapa final'!$Y$28="Baja",'Mapa final'!$AA$28="Leve"),CONCATENATE("R5C",'Mapa final'!$O$28),"")</f>
        <v/>
      </c>
      <c r="K40" s="50" t="str">
        <f>IF(AND('Mapa final'!$Y$29="Baja",'Mapa final'!$AA$29="Leve"),CONCATENATE("R5C",'Mapa final'!$O$29),"")</f>
        <v/>
      </c>
      <c r="L40" s="50" t="str">
        <f>IF(AND('Mapa final'!$Y$30="Baja",'Mapa final'!$AA$30="Leve"),CONCATENATE("R5C",'Mapa final'!$O$30),"")</f>
        <v/>
      </c>
      <c r="M40" s="50" t="e">
        <f>IF(AND('Mapa final'!#REF!="Baja",'Mapa final'!#REF!="Leve"),CONCATENATE("R5C",'Mapa final'!#REF!),"")</f>
        <v>#REF!</v>
      </c>
      <c r="N40" s="50" t="e">
        <f>IF(AND('Mapa final'!#REF!="Baja",'Mapa final'!#REF!="Leve"),CONCATENATE("R5C",'Mapa final'!#REF!),"")</f>
        <v>#REF!</v>
      </c>
      <c r="O40" s="51" t="e">
        <f>IF(AND('Mapa final'!#REF!="Baja",'Mapa final'!#REF!="Leve"),CONCATENATE("R5C",'Mapa final'!#REF!),"")</f>
        <v>#REF!</v>
      </c>
      <c r="P40" s="40" t="str">
        <f>IF(AND('Mapa final'!$Y$28="Baja",'Mapa final'!$AA$28="Menor"),CONCATENATE("R5C",'Mapa final'!$O$28),"")</f>
        <v/>
      </c>
      <c r="Q40" s="41" t="str">
        <f>IF(AND('Mapa final'!$Y$29="Baja",'Mapa final'!$AA$29="Menor"),CONCATENATE("R5C",'Mapa final'!$O$29),"")</f>
        <v/>
      </c>
      <c r="R40" s="41" t="str">
        <f>IF(AND('Mapa final'!$Y$30="Baja",'Mapa final'!$AA$30="Menor"),CONCATENATE("R5C",'Mapa final'!$O$30),"")</f>
        <v/>
      </c>
      <c r="S40" s="41" t="e">
        <f>IF(AND('Mapa final'!#REF!="Baja",'Mapa final'!#REF!="Menor"),CONCATENATE("R5C",'Mapa final'!#REF!),"")</f>
        <v>#REF!</v>
      </c>
      <c r="T40" s="41" t="e">
        <f>IF(AND('Mapa final'!#REF!="Baja",'Mapa final'!#REF!="Menor"),CONCATENATE("R5C",'Mapa final'!#REF!),"")</f>
        <v>#REF!</v>
      </c>
      <c r="U40" s="42" t="e">
        <f>IF(AND('Mapa final'!#REF!="Baja",'Mapa final'!#REF!="Menor"),CONCATENATE("R5C",'Mapa final'!#REF!),"")</f>
        <v>#REF!</v>
      </c>
      <c r="V40" s="40" t="str">
        <f>IF(AND('Mapa final'!$Y$28="Baja",'Mapa final'!$AA$28="Moderado"),CONCATENATE("R5C",'Mapa final'!$O$28),"")</f>
        <v/>
      </c>
      <c r="W40" s="41" t="str">
        <f>IF(AND('Mapa final'!$Y$29="Baja",'Mapa final'!$AA$29="Moderado"),CONCATENATE("R5C",'Mapa final'!$O$29),"")</f>
        <v/>
      </c>
      <c r="X40" s="41" t="str">
        <f>IF(AND('Mapa final'!$Y$30="Baja",'Mapa final'!$AA$30="Moderado"),CONCATENATE("R5C",'Mapa final'!$O$30),"")</f>
        <v/>
      </c>
      <c r="Y40" s="41" t="e">
        <f>IF(AND('Mapa final'!#REF!="Baja",'Mapa final'!#REF!="Moderado"),CONCATENATE("R5C",'Mapa final'!#REF!),"")</f>
        <v>#REF!</v>
      </c>
      <c r="Z40" s="41" t="e">
        <f>IF(AND('Mapa final'!#REF!="Baja",'Mapa final'!#REF!="Moderado"),CONCATENATE("R5C",'Mapa final'!#REF!),"")</f>
        <v>#REF!</v>
      </c>
      <c r="AA40" s="42" t="e">
        <f>IF(AND('Mapa final'!#REF!="Baja",'Mapa final'!#REF!="Moderado"),CONCATENATE("R5C",'Mapa final'!#REF!),"")</f>
        <v>#REF!</v>
      </c>
      <c r="AB40" s="25" t="str">
        <f>IF(AND('Mapa final'!$Y$28="Baja",'Mapa final'!$AA$28="Mayor"),CONCATENATE("R5C",'Mapa final'!$O$28),"")</f>
        <v/>
      </c>
      <c r="AC40" s="26" t="str">
        <f>IF(AND('Mapa final'!$Y$29="Baja",'Mapa final'!$AA$29="Mayor"),CONCATENATE("R5C",'Mapa final'!$O$29),"")</f>
        <v/>
      </c>
      <c r="AD40" s="26" t="str">
        <f>IF(AND('Mapa final'!$Y$30="Baja",'Mapa final'!$AA$30="Mayor"),CONCATENATE("R5C",'Mapa final'!$O$30),"")</f>
        <v/>
      </c>
      <c r="AE40" s="26" t="e">
        <f>IF(AND('Mapa final'!#REF!="Baja",'Mapa final'!#REF!="Mayor"),CONCATENATE("R5C",'Mapa final'!#REF!),"")</f>
        <v>#REF!</v>
      </c>
      <c r="AF40" s="26" t="e">
        <f>IF(AND('Mapa final'!#REF!="Baja",'Mapa final'!#REF!="Mayor"),CONCATENATE("R5C",'Mapa final'!#REF!),"")</f>
        <v>#REF!</v>
      </c>
      <c r="AG40" s="27" t="e">
        <f>IF(AND('Mapa final'!#REF!="Baja",'Mapa final'!#REF!="Mayor"),CONCATENATE("R5C",'Mapa final'!#REF!),"")</f>
        <v>#REF!</v>
      </c>
      <c r="AH40" s="28" t="str">
        <f>IF(AND('Mapa final'!$Y$28="Baja",'Mapa final'!$AA$28="Catastrófico"),CONCATENATE("R5C",'Mapa final'!$O$28),"")</f>
        <v/>
      </c>
      <c r="AI40" s="29" t="str">
        <f>IF(AND('Mapa final'!$Y$29="Baja",'Mapa final'!$AA$29="Catastrófico"),CONCATENATE("R5C",'Mapa final'!$O$29),"")</f>
        <v/>
      </c>
      <c r="AJ40" s="29" t="str">
        <f>IF(AND('Mapa final'!$Y$30="Baja",'Mapa final'!$AA$30="Catastrófico"),CONCATENATE("R5C",'Mapa final'!$O$30),"")</f>
        <v/>
      </c>
      <c r="AK40" s="29" t="e">
        <f>IF(AND('Mapa final'!#REF!="Baja",'Mapa final'!#REF!="Catastrófico"),CONCATENATE("R5C",'Mapa final'!#REF!),"")</f>
        <v>#REF!</v>
      </c>
      <c r="AL40" s="29" t="e">
        <f>IF(AND('Mapa final'!#REF!="Baja",'Mapa final'!#REF!="Catastrófico"),CONCATENATE("R5C",'Mapa final'!#REF!),"")</f>
        <v>#REF!</v>
      </c>
      <c r="AM40" s="30" t="e">
        <f>IF(AND('Mapa final'!#REF!="Baja",'Mapa final'!#REF!="Catastrófico"),CONCATENATE("R5C",'Mapa final'!#REF!),"")</f>
        <v>#REF!</v>
      </c>
      <c r="AN40" s="1"/>
      <c r="AO40" s="237"/>
      <c r="AP40" s="177"/>
      <c r="AQ40" s="177"/>
      <c r="AR40" s="177"/>
      <c r="AS40" s="177"/>
      <c r="AT40" s="238"/>
      <c r="AU40" s="1"/>
      <c r="AV40" s="1"/>
      <c r="AW40" s="1"/>
      <c r="AX40" s="1"/>
      <c r="AY40" s="1"/>
      <c r="AZ40" s="1"/>
      <c r="BA40" s="1"/>
      <c r="BB40" s="1"/>
      <c r="BC40" s="1"/>
      <c r="BD40" s="1"/>
      <c r="BE40" s="1"/>
      <c r="BF40" s="1"/>
      <c r="BG40" s="1"/>
      <c r="BH40" s="1"/>
      <c r="BI40" s="1"/>
    </row>
    <row r="41" spans="1:61" ht="15" customHeight="1" x14ac:dyDescent="0.25">
      <c r="A41" s="1"/>
      <c r="B41" s="254"/>
      <c r="C41" s="177"/>
      <c r="D41" s="178"/>
      <c r="E41" s="189"/>
      <c r="F41" s="177"/>
      <c r="G41" s="177"/>
      <c r="H41" s="177"/>
      <c r="I41" s="177"/>
      <c r="J41" s="49" t="str">
        <f>IF(AND('Mapa final'!$Y$31="Baja",'Mapa final'!$AA$31="Leve"),CONCATENATE("R6C",'Mapa final'!$O$31),"")</f>
        <v/>
      </c>
      <c r="K41" s="50" t="str">
        <f>IF(AND('Mapa final'!$Y$32="Baja",'Mapa final'!$AA$32="Leve"),CONCATENATE("R6C",'Mapa final'!$O$32),"")</f>
        <v/>
      </c>
      <c r="L41" s="50" t="str">
        <f>IF(AND('Mapa final'!$Y$33="Baja",'Mapa final'!$AA$33="Leve"),CONCATENATE("R6C",'Mapa final'!$O$33),"")</f>
        <v/>
      </c>
      <c r="M41" s="50" t="e">
        <f>IF(AND('Mapa final'!#REF!="Baja",'Mapa final'!#REF!="Leve"),CONCATENATE("R6C",'Mapa final'!#REF!),"")</f>
        <v>#REF!</v>
      </c>
      <c r="N41" s="50" t="e">
        <f>IF(AND('Mapa final'!#REF!="Baja",'Mapa final'!#REF!="Leve"),CONCATENATE("R6C",'Mapa final'!#REF!),"")</f>
        <v>#REF!</v>
      </c>
      <c r="O41" s="51" t="e">
        <f>IF(AND('Mapa final'!#REF!="Baja",'Mapa final'!#REF!="Leve"),CONCATENATE("R6C",'Mapa final'!#REF!),"")</f>
        <v>#REF!</v>
      </c>
      <c r="P41" s="40" t="str">
        <f>IF(AND('Mapa final'!$Y$31="Baja",'Mapa final'!$AA$31="Menor"),CONCATENATE("R6C",'Mapa final'!$O$31),"")</f>
        <v/>
      </c>
      <c r="Q41" s="41" t="str">
        <f>IF(AND('Mapa final'!$Y$32="Baja",'Mapa final'!$AA$32="Menor"),CONCATENATE("R6C",'Mapa final'!$O$32),"")</f>
        <v/>
      </c>
      <c r="R41" s="41" t="str">
        <f>IF(AND('Mapa final'!$Y$33="Baja",'Mapa final'!$AA$33="Menor"),CONCATENATE("R6C",'Mapa final'!$O$33),"")</f>
        <v/>
      </c>
      <c r="S41" s="41" t="e">
        <f>IF(AND('Mapa final'!#REF!="Baja",'Mapa final'!#REF!="Menor"),CONCATENATE("R6C",'Mapa final'!#REF!),"")</f>
        <v>#REF!</v>
      </c>
      <c r="T41" s="41" t="e">
        <f>IF(AND('Mapa final'!#REF!="Baja",'Mapa final'!#REF!="Menor"),CONCATENATE("R6C",'Mapa final'!#REF!),"")</f>
        <v>#REF!</v>
      </c>
      <c r="U41" s="42" t="e">
        <f>IF(AND('Mapa final'!#REF!="Baja",'Mapa final'!#REF!="Menor"),CONCATENATE("R6C",'Mapa final'!#REF!),"")</f>
        <v>#REF!</v>
      </c>
      <c r="V41" s="40" t="str">
        <f>IF(AND('Mapa final'!$Y$31="Baja",'Mapa final'!$AA$31="Moderado"),CONCATENATE("R6C",'Mapa final'!$O$31),"")</f>
        <v/>
      </c>
      <c r="W41" s="41" t="str">
        <f>IF(AND('Mapa final'!$Y$32="Baja",'Mapa final'!$AA$32="Moderado"),CONCATENATE("R6C",'Mapa final'!$O$32),"")</f>
        <v/>
      </c>
      <c r="X41" s="41" t="str">
        <f>IF(AND('Mapa final'!$Y$33="Baja",'Mapa final'!$AA$33="Moderado"),CONCATENATE("R6C",'Mapa final'!$O$33),"")</f>
        <v/>
      </c>
      <c r="Y41" s="41" t="e">
        <f>IF(AND('Mapa final'!#REF!="Baja",'Mapa final'!#REF!="Moderado"),CONCATENATE("R6C",'Mapa final'!#REF!),"")</f>
        <v>#REF!</v>
      </c>
      <c r="Z41" s="41" t="e">
        <f>IF(AND('Mapa final'!#REF!="Baja",'Mapa final'!#REF!="Moderado"),CONCATENATE("R6C",'Mapa final'!#REF!),"")</f>
        <v>#REF!</v>
      </c>
      <c r="AA41" s="42" t="e">
        <f>IF(AND('Mapa final'!#REF!="Baja",'Mapa final'!#REF!="Moderado"),CONCATENATE("R6C",'Mapa final'!#REF!),"")</f>
        <v>#REF!</v>
      </c>
      <c r="AB41" s="25" t="str">
        <f>IF(AND('Mapa final'!$Y$31="Baja",'Mapa final'!$AA$31="Mayor"),CONCATENATE("R6C",'Mapa final'!$O$31),"")</f>
        <v/>
      </c>
      <c r="AC41" s="26" t="str">
        <f>IF(AND('Mapa final'!$Y$32="Baja",'Mapa final'!$AA$32="Mayor"),CONCATENATE("R6C",'Mapa final'!$O$32),"")</f>
        <v/>
      </c>
      <c r="AD41" s="26" t="str">
        <f>IF(AND('Mapa final'!$Y$33="Baja",'Mapa final'!$AA$33="Mayor"),CONCATENATE("R6C",'Mapa final'!$O$33),"")</f>
        <v/>
      </c>
      <c r="AE41" s="26" t="e">
        <f>IF(AND('Mapa final'!#REF!="Baja",'Mapa final'!#REF!="Mayor"),CONCATENATE("R6C",'Mapa final'!#REF!),"")</f>
        <v>#REF!</v>
      </c>
      <c r="AF41" s="26" t="e">
        <f>IF(AND('Mapa final'!#REF!="Baja",'Mapa final'!#REF!="Mayor"),CONCATENATE("R6C",'Mapa final'!#REF!),"")</f>
        <v>#REF!</v>
      </c>
      <c r="AG41" s="27" t="e">
        <f>IF(AND('Mapa final'!#REF!="Baja",'Mapa final'!#REF!="Mayor"),CONCATENATE("R6C",'Mapa final'!#REF!),"")</f>
        <v>#REF!</v>
      </c>
      <c r="AH41" s="28" t="str">
        <f>IF(AND('Mapa final'!$Y$31="Baja",'Mapa final'!$AA$31="Catastrófico"),CONCATENATE("R6C",'Mapa final'!$O$31),"")</f>
        <v/>
      </c>
      <c r="AI41" s="29" t="str">
        <f>IF(AND('Mapa final'!$Y$32="Baja",'Mapa final'!$AA$32="Catastrófico"),CONCATENATE("R6C",'Mapa final'!$O$32),"")</f>
        <v/>
      </c>
      <c r="AJ41" s="29" t="str">
        <f>IF(AND('Mapa final'!$Y$33="Baja",'Mapa final'!$AA$33="Catastrófico"),CONCATENATE("R6C",'Mapa final'!$O$33),"")</f>
        <v/>
      </c>
      <c r="AK41" s="29" t="e">
        <f>IF(AND('Mapa final'!#REF!="Baja",'Mapa final'!#REF!="Catastrófico"),CONCATENATE("R6C",'Mapa final'!#REF!),"")</f>
        <v>#REF!</v>
      </c>
      <c r="AL41" s="29" t="e">
        <f>IF(AND('Mapa final'!#REF!="Baja",'Mapa final'!#REF!="Catastrófico"),CONCATENATE("R6C",'Mapa final'!#REF!),"")</f>
        <v>#REF!</v>
      </c>
      <c r="AM41" s="30" t="e">
        <f>IF(AND('Mapa final'!#REF!="Baja",'Mapa final'!#REF!="Catastrófico"),CONCATENATE("R6C",'Mapa final'!#REF!),"")</f>
        <v>#REF!</v>
      </c>
      <c r="AN41" s="1"/>
      <c r="AO41" s="237"/>
      <c r="AP41" s="177"/>
      <c r="AQ41" s="177"/>
      <c r="AR41" s="177"/>
      <c r="AS41" s="177"/>
      <c r="AT41" s="238"/>
      <c r="AU41" s="1"/>
      <c r="AV41" s="1"/>
      <c r="AW41" s="1"/>
      <c r="AX41" s="1"/>
      <c r="AY41" s="1"/>
      <c r="AZ41" s="1"/>
      <c r="BA41" s="1"/>
      <c r="BB41" s="1"/>
      <c r="BC41" s="1"/>
      <c r="BD41" s="1"/>
      <c r="BE41" s="1"/>
      <c r="BF41" s="1"/>
      <c r="BG41" s="1"/>
      <c r="BH41" s="1"/>
      <c r="BI41" s="1"/>
    </row>
    <row r="42" spans="1:61" ht="15" customHeight="1" x14ac:dyDescent="0.25">
      <c r="A42" s="1"/>
      <c r="B42" s="254"/>
      <c r="C42" s="177"/>
      <c r="D42" s="178"/>
      <c r="E42" s="189"/>
      <c r="F42" s="177"/>
      <c r="G42" s="177"/>
      <c r="H42" s="177"/>
      <c r="I42" s="177"/>
      <c r="J42" s="49" t="e">
        <f>IF(AND('Mapa final'!#REF!="Baja",'Mapa final'!#REF!="Leve"),CONCATENATE("R7C",'Mapa final'!#REF!),"")</f>
        <v>#REF!</v>
      </c>
      <c r="K42" s="50" t="e">
        <f>IF(AND('Mapa final'!#REF!="Baja",'Mapa final'!#REF!="Leve"),CONCATENATE("R7C",'Mapa final'!#REF!),"")</f>
        <v>#REF!</v>
      </c>
      <c r="L42" s="50" t="e">
        <f>IF(AND('Mapa final'!#REF!="Baja",'Mapa final'!#REF!="Leve"),CONCATENATE("R7C",'Mapa final'!#REF!),"")</f>
        <v>#REF!</v>
      </c>
      <c r="M42" s="50" t="e">
        <f>IF(AND('Mapa final'!#REF!="Baja",'Mapa final'!#REF!="Leve"),CONCATENATE("R7C",'Mapa final'!#REF!),"")</f>
        <v>#REF!</v>
      </c>
      <c r="N42" s="50" t="e">
        <f>IF(AND('Mapa final'!#REF!="Baja",'Mapa final'!#REF!="Leve"),CONCATENATE("R7C",'Mapa final'!#REF!),"")</f>
        <v>#REF!</v>
      </c>
      <c r="O42" s="51" t="e">
        <f>IF(AND('Mapa final'!#REF!="Baja",'Mapa final'!#REF!="Leve"),CONCATENATE("R7C",'Mapa final'!#REF!),"")</f>
        <v>#REF!</v>
      </c>
      <c r="P42" s="40" t="e">
        <f>IF(AND('Mapa final'!#REF!="Baja",'Mapa final'!#REF!="Menor"),CONCATENATE("R7C",'Mapa final'!#REF!),"")</f>
        <v>#REF!</v>
      </c>
      <c r="Q42" s="41" t="e">
        <f>IF(AND('Mapa final'!#REF!="Baja",'Mapa final'!#REF!="Menor"),CONCATENATE("R7C",'Mapa final'!#REF!),"")</f>
        <v>#REF!</v>
      </c>
      <c r="R42" s="41" t="e">
        <f>IF(AND('Mapa final'!#REF!="Baja",'Mapa final'!#REF!="Menor"),CONCATENATE("R7C",'Mapa final'!#REF!),"")</f>
        <v>#REF!</v>
      </c>
      <c r="S42" s="41" t="e">
        <f>IF(AND('Mapa final'!#REF!="Baja",'Mapa final'!#REF!="Menor"),CONCATENATE("R7C",'Mapa final'!#REF!),"")</f>
        <v>#REF!</v>
      </c>
      <c r="T42" s="41" t="e">
        <f>IF(AND('Mapa final'!#REF!="Baja",'Mapa final'!#REF!="Menor"),CONCATENATE("R7C",'Mapa final'!#REF!),"")</f>
        <v>#REF!</v>
      </c>
      <c r="U42" s="42" t="e">
        <f>IF(AND('Mapa final'!#REF!="Baja",'Mapa final'!#REF!="Menor"),CONCATENATE("R7C",'Mapa final'!#REF!),"")</f>
        <v>#REF!</v>
      </c>
      <c r="V42" s="40" t="e">
        <f>IF(AND('Mapa final'!#REF!="Baja",'Mapa final'!#REF!="Moderado"),CONCATENATE("R7C",'Mapa final'!#REF!),"")</f>
        <v>#REF!</v>
      </c>
      <c r="W42" s="41" t="e">
        <f>IF(AND('Mapa final'!#REF!="Baja",'Mapa final'!#REF!="Moderado"),CONCATENATE("R7C",'Mapa final'!#REF!),"")</f>
        <v>#REF!</v>
      </c>
      <c r="X42" s="41" t="e">
        <f>IF(AND('Mapa final'!#REF!="Baja",'Mapa final'!#REF!="Moderado"),CONCATENATE("R7C",'Mapa final'!#REF!),"")</f>
        <v>#REF!</v>
      </c>
      <c r="Y42" s="41" t="e">
        <f>IF(AND('Mapa final'!#REF!="Baja",'Mapa final'!#REF!="Moderado"),CONCATENATE("R7C",'Mapa final'!#REF!),"")</f>
        <v>#REF!</v>
      </c>
      <c r="Z42" s="41" t="e">
        <f>IF(AND('Mapa final'!#REF!="Baja",'Mapa final'!#REF!="Moderado"),CONCATENATE("R7C",'Mapa final'!#REF!),"")</f>
        <v>#REF!</v>
      </c>
      <c r="AA42" s="42" t="e">
        <f>IF(AND('Mapa final'!#REF!="Baja",'Mapa final'!#REF!="Moderado"),CONCATENATE("R7C",'Mapa final'!#REF!),"")</f>
        <v>#REF!</v>
      </c>
      <c r="AB42" s="25" t="e">
        <f>IF(AND('Mapa final'!#REF!="Baja",'Mapa final'!#REF!="Mayor"),CONCATENATE("R7C",'Mapa final'!#REF!),"")</f>
        <v>#REF!</v>
      </c>
      <c r="AC42" s="26" t="e">
        <f>IF(AND('Mapa final'!#REF!="Baja",'Mapa final'!#REF!="Mayor"),CONCATENATE("R7C",'Mapa final'!#REF!),"")</f>
        <v>#REF!</v>
      </c>
      <c r="AD42" s="26" t="e">
        <f>IF(AND('Mapa final'!#REF!="Baja",'Mapa final'!#REF!="Mayor"),CONCATENATE("R7C",'Mapa final'!#REF!),"")</f>
        <v>#REF!</v>
      </c>
      <c r="AE42" s="26" t="e">
        <f>IF(AND('Mapa final'!#REF!="Baja",'Mapa final'!#REF!="Mayor"),CONCATENATE("R7C",'Mapa final'!#REF!),"")</f>
        <v>#REF!</v>
      </c>
      <c r="AF42" s="26" t="e">
        <f>IF(AND('Mapa final'!#REF!="Baja",'Mapa final'!#REF!="Mayor"),CONCATENATE("R7C",'Mapa final'!#REF!),"")</f>
        <v>#REF!</v>
      </c>
      <c r="AG42" s="27" t="e">
        <f>IF(AND('Mapa final'!#REF!="Baja",'Mapa final'!#REF!="Mayor"),CONCATENATE("R7C",'Mapa final'!#REF!),"")</f>
        <v>#REF!</v>
      </c>
      <c r="AH42" s="28" t="e">
        <f>IF(AND('Mapa final'!#REF!="Baja",'Mapa final'!#REF!="Catastrófico"),CONCATENATE("R7C",'Mapa final'!#REF!),"")</f>
        <v>#REF!</v>
      </c>
      <c r="AI42" s="29" t="e">
        <f>IF(AND('Mapa final'!#REF!="Baja",'Mapa final'!#REF!="Catastrófico"),CONCATENATE("R7C",'Mapa final'!#REF!),"")</f>
        <v>#REF!</v>
      </c>
      <c r="AJ42" s="29" t="e">
        <f>IF(AND('Mapa final'!#REF!="Baja",'Mapa final'!#REF!="Catastrófico"),CONCATENATE("R7C",'Mapa final'!#REF!),"")</f>
        <v>#REF!</v>
      </c>
      <c r="AK42" s="29" t="e">
        <f>IF(AND('Mapa final'!#REF!="Baja",'Mapa final'!#REF!="Catastrófico"),CONCATENATE("R7C",'Mapa final'!#REF!),"")</f>
        <v>#REF!</v>
      </c>
      <c r="AL42" s="29" t="e">
        <f>IF(AND('Mapa final'!#REF!="Baja",'Mapa final'!#REF!="Catastrófico"),CONCATENATE("R7C",'Mapa final'!#REF!),"")</f>
        <v>#REF!</v>
      </c>
      <c r="AM42" s="30" t="e">
        <f>IF(AND('Mapa final'!#REF!="Baja",'Mapa final'!#REF!="Catastrófico"),CONCATENATE("R7C",'Mapa final'!#REF!),"")</f>
        <v>#REF!</v>
      </c>
      <c r="AN42" s="1"/>
      <c r="AO42" s="237"/>
      <c r="AP42" s="177"/>
      <c r="AQ42" s="177"/>
      <c r="AR42" s="177"/>
      <c r="AS42" s="177"/>
      <c r="AT42" s="238"/>
      <c r="AU42" s="1"/>
      <c r="AV42" s="1"/>
      <c r="AW42" s="1"/>
      <c r="AX42" s="1"/>
      <c r="AY42" s="1"/>
      <c r="AZ42" s="1"/>
      <c r="BA42" s="1"/>
      <c r="BB42" s="1"/>
      <c r="BC42" s="1"/>
      <c r="BD42" s="1"/>
      <c r="BE42" s="1"/>
      <c r="BF42" s="1"/>
      <c r="BG42" s="1"/>
      <c r="BH42" s="1"/>
      <c r="BI42" s="1"/>
    </row>
    <row r="43" spans="1:61" ht="15" customHeight="1" x14ac:dyDescent="0.25">
      <c r="A43" s="1"/>
      <c r="B43" s="254"/>
      <c r="C43" s="177"/>
      <c r="D43" s="178"/>
      <c r="E43" s="189"/>
      <c r="F43" s="177"/>
      <c r="G43" s="177"/>
      <c r="H43" s="177"/>
      <c r="I43" s="177"/>
      <c r="J43" s="49" t="e">
        <f>IF(AND('Mapa final'!#REF!="Baja",'Mapa final'!#REF!="Leve"),CONCATENATE("R8C",'Mapa final'!#REF!),"")</f>
        <v>#REF!</v>
      </c>
      <c r="K43" s="50" t="e">
        <f>IF(AND('Mapa final'!#REF!="Baja",'Mapa final'!#REF!="Leve"),CONCATENATE("R8C",'Mapa final'!#REF!),"")</f>
        <v>#REF!</v>
      </c>
      <c r="L43" s="50" t="e">
        <f>IF(AND('Mapa final'!#REF!="Baja",'Mapa final'!#REF!="Leve"),CONCATENATE("R8C",'Mapa final'!#REF!),"")</f>
        <v>#REF!</v>
      </c>
      <c r="M43" s="50" t="e">
        <f>IF(AND('Mapa final'!#REF!="Baja",'Mapa final'!#REF!="Leve"),CONCATENATE("R8C",'Mapa final'!#REF!),"")</f>
        <v>#REF!</v>
      </c>
      <c r="N43" s="50" t="e">
        <f>IF(AND('Mapa final'!#REF!="Baja",'Mapa final'!#REF!="Leve"),CONCATENATE("R8C",'Mapa final'!#REF!),"")</f>
        <v>#REF!</v>
      </c>
      <c r="O43" s="51" t="e">
        <f>IF(AND('Mapa final'!#REF!="Baja",'Mapa final'!#REF!="Leve"),CONCATENATE("R8C",'Mapa final'!#REF!),"")</f>
        <v>#REF!</v>
      </c>
      <c r="P43" s="40" t="e">
        <f>IF(AND('Mapa final'!#REF!="Baja",'Mapa final'!#REF!="Menor"),CONCATENATE("R8C",'Mapa final'!#REF!),"")</f>
        <v>#REF!</v>
      </c>
      <c r="Q43" s="41" t="e">
        <f>IF(AND('Mapa final'!#REF!="Baja",'Mapa final'!#REF!="Menor"),CONCATENATE("R8C",'Mapa final'!#REF!),"")</f>
        <v>#REF!</v>
      </c>
      <c r="R43" s="41" t="e">
        <f>IF(AND('Mapa final'!#REF!="Baja",'Mapa final'!#REF!="Menor"),CONCATENATE("R8C",'Mapa final'!#REF!),"")</f>
        <v>#REF!</v>
      </c>
      <c r="S43" s="41" t="e">
        <f>IF(AND('Mapa final'!#REF!="Baja",'Mapa final'!#REF!="Menor"),CONCATENATE("R8C",'Mapa final'!#REF!),"")</f>
        <v>#REF!</v>
      </c>
      <c r="T43" s="41" t="e">
        <f>IF(AND('Mapa final'!#REF!="Baja",'Mapa final'!#REF!="Menor"),CONCATENATE("R8C",'Mapa final'!#REF!),"")</f>
        <v>#REF!</v>
      </c>
      <c r="U43" s="42" t="e">
        <f>IF(AND('Mapa final'!#REF!="Baja",'Mapa final'!#REF!="Menor"),CONCATENATE("R8C",'Mapa final'!#REF!),"")</f>
        <v>#REF!</v>
      </c>
      <c r="V43" s="40" t="e">
        <f>IF(AND('Mapa final'!#REF!="Baja",'Mapa final'!#REF!="Moderado"),CONCATENATE("R8C",'Mapa final'!#REF!),"")</f>
        <v>#REF!</v>
      </c>
      <c r="W43" s="41" t="e">
        <f>IF(AND('Mapa final'!#REF!="Baja",'Mapa final'!#REF!="Moderado"),CONCATENATE("R8C",'Mapa final'!#REF!),"")</f>
        <v>#REF!</v>
      </c>
      <c r="X43" s="41" t="e">
        <f>IF(AND('Mapa final'!#REF!="Baja",'Mapa final'!#REF!="Moderado"),CONCATENATE("R8C",'Mapa final'!#REF!),"")</f>
        <v>#REF!</v>
      </c>
      <c r="Y43" s="41" t="e">
        <f>IF(AND('Mapa final'!#REF!="Baja",'Mapa final'!#REF!="Moderado"),CONCATENATE("R8C",'Mapa final'!#REF!),"")</f>
        <v>#REF!</v>
      </c>
      <c r="Z43" s="41" t="e">
        <f>IF(AND('Mapa final'!#REF!="Baja",'Mapa final'!#REF!="Moderado"),CONCATENATE("R8C",'Mapa final'!#REF!),"")</f>
        <v>#REF!</v>
      </c>
      <c r="AA43" s="42" t="e">
        <f>IF(AND('Mapa final'!#REF!="Baja",'Mapa final'!#REF!="Moderado"),CONCATENATE("R8C",'Mapa final'!#REF!),"")</f>
        <v>#REF!</v>
      </c>
      <c r="AB43" s="25" t="e">
        <f>IF(AND('Mapa final'!#REF!="Baja",'Mapa final'!#REF!="Mayor"),CONCATENATE("R8C",'Mapa final'!#REF!),"")</f>
        <v>#REF!</v>
      </c>
      <c r="AC43" s="26" t="e">
        <f>IF(AND('Mapa final'!#REF!="Baja",'Mapa final'!#REF!="Mayor"),CONCATENATE("R8C",'Mapa final'!#REF!),"")</f>
        <v>#REF!</v>
      </c>
      <c r="AD43" s="26" t="e">
        <f>IF(AND('Mapa final'!#REF!="Baja",'Mapa final'!#REF!="Mayor"),CONCATENATE("R8C",'Mapa final'!#REF!),"")</f>
        <v>#REF!</v>
      </c>
      <c r="AE43" s="26" t="e">
        <f>IF(AND('Mapa final'!#REF!="Baja",'Mapa final'!#REF!="Mayor"),CONCATENATE("R8C",'Mapa final'!#REF!),"")</f>
        <v>#REF!</v>
      </c>
      <c r="AF43" s="26" t="e">
        <f>IF(AND('Mapa final'!#REF!="Baja",'Mapa final'!#REF!="Mayor"),CONCATENATE("R8C",'Mapa final'!#REF!),"")</f>
        <v>#REF!</v>
      </c>
      <c r="AG43" s="27" t="e">
        <f>IF(AND('Mapa final'!#REF!="Baja",'Mapa final'!#REF!="Mayor"),CONCATENATE("R8C",'Mapa final'!#REF!),"")</f>
        <v>#REF!</v>
      </c>
      <c r="AH43" s="28" t="e">
        <f>IF(AND('Mapa final'!#REF!="Baja",'Mapa final'!#REF!="Catastrófico"),CONCATENATE("R8C",'Mapa final'!#REF!),"")</f>
        <v>#REF!</v>
      </c>
      <c r="AI43" s="29" t="e">
        <f>IF(AND('Mapa final'!#REF!="Baja",'Mapa final'!#REF!="Catastrófico"),CONCATENATE("R8C",'Mapa final'!#REF!),"")</f>
        <v>#REF!</v>
      </c>
      <c r="AJ43" s="29" t="e">
        <f>IF(AND('Mapa final'!#REF!="Baja",'Mapa final'!#REF!="Catastrófico"),CONCATENATE("R8C",'Mapa final'!#REF!),"")</f>
        <v>#REF!</v>
      </c>
      <c r="AK43" s="29" t="e">
        <f>IF(AND('Mapa final'!#REF!="Baja",'Mapa final'!#REF!="Catastrófico"),CONCATENATE("R8C",'Mapa final'!#REF!),"")</f>
        <v>#REF!</v>
      </c>
      <c r="AL43" s="29" t="e">
        <f>IF(AND('Mapa final'!#REF!="Baja",'Mapa final'!#REF!="Catastrófico"),CONCATENATE("R8C",'Mapa final'!#REF!),"")</f>
        <v>#REF!</v>
      </c>
      <c r="AM43" s="30" t="e">
        <f>IF(AND('Mapa final'!#REF!="Baja",'Mapa final'!#REF!="Catastrófico"),CONCATENATE("R8C",'Mapa final'!#REF!),"")</f>
        <v>#REF!</v>
      </c>
      <c r="AN43" s="1"/>
      <c r="AO43" s="237"/>
      <c r="AP43" s="177"/>
      <c r="AQ43" s="177"/>
      <c r="AR43" s="177"/>
      <c r="AS43" s="177"/>
      <c r="AT43" s="238"/>
      <c r="AU43" s="1"/>
      <c r="AV43" s="1"/>
      <c r="AW43" s="1"/>
      <c r="AX43" s="1"/>
      <c r="AY43" s="1"/>
      <c r="AZ43" s="1"/>
      <c r="BA43" s="1"/>
      <c r="BB43" s="1"/>
      <c r="BC43" s="1"/>
      <c r="BD43" s="1"/>
      <c r="BE43" s="1"/>
      <c r="BF43" s="1"/>
      <c r="BG43" s="1"/>
      <c r="BH43" s="1"/>
      <c r="BI43" s="1"/>
    </row>
    <row r="44" spans="1:61" ht="15" customHeight="1" x14ac:dyDescent="0.25">
      <c r="A44" s="1"/>
      <c r="B44" s="254"/>
      <c r="C44" s="177"/>
      <c r="D44" s="178"/>
      <c r="E44" s="189"/>
      <c r="F44" s="177"/>
      <c r="G44" s="177"/>
      <c r="H44" s="177"/>
      <c r="I44" s="177"/>
      <c r="J44" s="49" t="e">
        <f>IF(AND('Mapa final'!#REF!="Baja",'Mapa final'!#REF!="Leve"),CONCATENATE("R9C",'Mapa final'!#REF!),"")</f>
        <v>#REF!</v>
      </c>
      <c r="K44" s="50" t="e">
        <f>IF(AND('Mapa final'!#REF!="Baja",'Mapa final'!#REF!="Leve"),CONCATENATE("R9C",'Mapa final'!#REF!),"")</f>
        <v>#REF!</v>
      </c>
      <c r="L44" s="50" t="e">
        <f>IF(AND('Mapa final'!#REF!="Baja",'Mapa final'!#REF!="Leve"),CONCATENATE("R9C",'Mapa final'!#REF!),"")</f>
        <v>#REF!</v>
      </c>
      <c r="M44" s="50" t="e">
        <f>IF(AND('Mapa final'!#REF!="Baja",'Mapa final'!#REF!="Leve"),CONCATENATE("R9C",'Mapa final'!#REF!),"")</f>
        <v>#REF!</v>
      </c>
      <c r="N44" s="50" t="e">
        <f>IF(AND('Mapa final'!#REF!="Baja",'Mapa final'!#REF!="Leve"),CONCATENATE("R9C",'Mapa final'!#REF!),"")</f>
        <v>#REF!</v>
      </c>
      <c r="O44" s="51" t="e">
        <f>IF(AND('Mapa final'!#REF!="Baja",'Mapa final'!#REF!="Leve"),CONCATENATE("R9C",'Mapa final'!#REF!),"")</f>
        <v>#REF!</v>
      </c>
      <c r="P44" s="40" t="e">
        <f>IF(AND('Mapa final'!#REF!="Baja",'Mapa final'!#REF!="Menor"),CONCATENATE("R9C",'Mapa final'!#REF!),"")</f>
        <v>#REF!</v>
      </c>
      <c r="Q44" s="41" t="e">
        <f>IF(AND('Mapa final'!#REF!="Baja",'Mapa final'!#REF!="Menor"),CONCATENATE("R9C",'Mapa final'!#REF!),"")</f>
        <v>#REF!</v>
      </c>
      <c r="R44" s="41" t="e">
        <f>IF(AND('Mapa final'!#REF!="Baja",'Mapa final'!#REF!="Menor"),CONCATENATE("R9C",'Mapa final'!#REF!),"")</f>
        <v>#REF!</v>
      </c>
      <c r="S44" s="41" t="e">
        <f>IF(AND('Mapa final'!#REF!="Baja",'Mapa final'!#REF!="Menor"),CONCATENATE("R9C",'Mapa final'!#REF!),"")</f>
        <v>#REF!</v>
      </c>
      <c r="T44" s="41" t="e">
        <f>IF(AND('Mapa final'!#REF!="Baja",'Mapa final'!#REF!="Menor"),CONCATENATE("R9C",'Mapa final'!#REF!),"")</f>
        <v>#REF!</v>
      </c>
      <c r="U44" s="42" t="e">
        <f>IF(AND('Mapa final'!#REF!="Baja",'Mapa final'!#REF!="Menor"),CONCATENATE("R9C",'Mapa final'!#REF!),"")</f>
        <v>#REF!</v>
      </c>
      <c r="V44" s="40" t="e">
        <f>IF(AND('Mapa final'!#REF!="Baja",'Mapa final'!#REF!="Moderado"),CONCATENATE("R9C",'Mapa final'!#REF!),"")</f>
        <v>#REF!</v>
      </c>
      <c r="W44" s="41" t="e">
        <f>IF(AND('Mapa final'!#REF!="Baja",'Mapa final'!#REF!="Moderado"),CONCATENATE("R9C",'Mapa final'!#REF!),"")</f>
        <v>#REF!</v>
      </c>
      <c r="X44" s="41" t="e">
        <f>IF(AND('Mapa final'!#REF!="Baja",'Mapa final'!#REF!="Moderado"),CONCATENATE("R9C",'Mapa final'!#REF!),"")</f>
        <v>#REF!</v>
      </c>
      <c r="Y44" s="41" t="e">
        <f>IF(AND('Mapa final'!#REF!="Baja",'Mapa final'!#REF!="Moderado"),CONCATENATE("R9C",'Mapa final'!#REF!),"")</f>
        <v>#REF!</v>
      </c>
      <c r="Z44" s="41" t="e">
        <f>IF(AND('Mapa final'!#REF!="Baja",'Mapa final'!#REF!="Moderado"),CONCATENATE("R9C",'Mapa final'!#REF!),"")</f>
        <v>#REF!</v>
      </c>
      <c r="AA44" s="42" t="e">
        <f>IF(AND('Mapa final'!#REF!="Baja",'Mapa final'!#REF!="Moderado"),CONCATENATE("R9C",'Mapa final'!#REF!),"")</f>
        <v>#REF!</v>
      </c>
      <c r="AB44" s="25" t="e">
        <f>IF(AND('Mapa final'!#REF!="Baja",'Mapa final'!#REF!="Mayor"),CONCATENATE("R9C",'Mapa final'!#REF!),"")</f>
        <v>#REF!</v>
      </c>
      <c r="AC44" s="26" t="e">
        <f>IF(AND('Mapa final'!#REF!="Baja",'Mapa final'!#REF!="Mayor"),CONCATENATE("R9C",'Mapa final'!#REF!),"")</f>
        <v>#REF!</v>
      </c>
      <c r="AD44" s="26" t="e">
        <f>IF(AND('Mapa final'!#REF!="Baja",'Mapa final'!#REF!="Mayor"),CONCATENATE("R9C",'Mapa final'!#REF!),"")</f>
        <v>#REF!</v>
      </c>
      <c r="AE44" s="26" t="e">
        <f>IF(AND('Mapa final'!#REF!="Baja",'Mapa final'!#REF!="Mayor"),CONCATENATE("R9C",'Mapa final'!#REF!),"")</f>
        <v>#REF!</v>
      </c>
      <c r="AF44" s="26" t="e">
        <f>IF(AND('Mapa final'!#REF!="Baja",'Mapa final'!#REF!="Mayor"),CONCATENATE("R9C",'Mapa final'!#REF!),"")</f>
        <v>#REF!</v>
      </c>
      <c r="AG44" s="27" t="e">
        <f>IF(AND('Mapa final'!#REF!="Baja",'Mapa final'!#REF!="Mayor"),CONCATENATE("R9C",'Mapa final'!#REF!),"")</f>
        <v>#REF!</v>
      </c>
      <c r="AH44" s="28" t="e">
        <f>IF(AND('Mapa final'!#REF!="Baja",'Mapa final'!#REF!="Catastrófico"),CONCATENATE("R9C",'Mapa final'!#REF!),"")</f>
        <v>#REF!</v>
      </c>
      <c r="AI44" s="29" t="e">
        <f>IF(AND('Mapa final'!#REF!="Baja",'Mapa final'!#REF!="Catastrófico"),CONCATENATE("R9C",'Mapa final'!#REF!),"")</f>
        <v>#REF!</v>
      </c>
      <c r="AJ44" s="29" t="e">
        <f>IF(AND('Mapa final'!#REF!="Baja",'Mapa final'!#REF!="Catastrófico"),CONCATENATE("R9C",'Mapa final'!#REF!),"")</f>
        <v>#REF!</v>
      </c>
      <c r="AK44" s="29" t="e">
        <f>IF(AND('Mapa final'!#REF!="Baja",'Mapa final'!#REF!="Catastrófico"),CONCATENATE("R9C",'Mapa final'!#REF!),"")</f>
        <v>#REF!</v>
      </c>
      <c r="AL44" s="29" t="e">
        <f>IF(AND('Mapa final'!#REF!="Baja",'Mapa final'!#REF!="Catastrófico"),CONCATENATE("R9C",'Mapa final'!#REF!),"")</f>
        <v>#REF!</v>
      </c>
      <c r="AM44" s="30" t="e">
        <f>IF(AND('Mapa final'!#REF!="Baja",'Mapa final'!#REF!="Catastrófico"),CONCATENATE("R9C",'Mapa final'!#REF!),"")</f>
        <v>#REF!</v>
      </c>
      <c r="AN44" s="1"/>
      <c r="AO44" s="237"/>
      <c r="AP44" s="177"/>
      <c r="AQ44" s="177"/>
      <c r="AR44" s="177"/>
      <c r="AS44" s="177"/>
      <c r="AT44" s="238"/>
      <c r="AU44" s="1"/>
      <c r="AV44" s="1"/>
      <c r="AW44" s="1"/>
      <c r="AX44" s="1"/>
      <c r="AY44" s="1"/>
      <c r="AZ44" s="1"/>
      <c r="BA44" s="1"/>
      <c r="BB44" s="1"/>
      <c r="BC44" s="1"/>
      <c r="BD44" s="1"/>
      <c r="BE44" s="1"/>
      <c r="BF44" s="1"/>
      <c r="BG44" s="1"/>
      <c r="BH44" s="1"/>
      <c r="BI44" s="1"/>
    </row>
    <row r="45" spans="1:61" ht="15.75" customHeight="1" x14ac:dyDescent="0.25">
      <c r="A45" s="1"/>
      <c r="B45" s="254"/>
      <c r="C45" s="177"/>
      <c r="D45" s="178"/>
      <c r="E45" s="223"/>
      <c r="F45" s="247"/>
      <c r="G45" s="247"/>
      <c r="H45" s="247"/>
      <c r="I45" s="247"/>
      <c r="J45" s="52" t="e">
        <f>IF(AND('Mapa final'!#REF!="Baja",'Mapa final'!#REF!="Leve"),CONCATENATE("R10C",'Mapa final'!#REF!),"")</f>
        <v>#REF!</v>
      </c>
      <c r="K45" s="53" t="e">
        <f>IF(AND('Mapa final'!#REF!="Baja",'Mapa final'!#REF!="Leve"),CONCATENATE("R10C",'Mapa final'!#REF!),"")</f>
        <v>#REF!</v>
      </c>
      <c r="L45" s="53" t="e">
        <f>IF(AND('Mapa final'!#REF!="Baja",'Mapa final'!#REF!="Leve"),CONCATENATE("R10C",'Mapa final'!#REF!),"")</f>
        <v>#REF!</v>
      </c>
      <c r="M45" s="53" t="e">
        <f>IF(AND('Mapa final'!#REF!="Baja",'Mapa final'!#REF!="Leve"),CONCATENATE("R10C",'Mapa final'!#REF!),"")</f>
        <v>#REF!</v>
      </c>
      <c r="N45" s="53" t="e">
        <f>IF(AND('Mapa final'!#REF!="Baja",'Mapa final'!#REF!="Leve"),CONCATENATE("R10C",'Mapa final'!#REF!),"")</f>
        <v>#REF!</v>
      </c>
      <c r="O45" s="54" t="e">
        <f>IF(AND('Mapa final'!#REF!="Baja",'Mapa final'!#REF!="Leve"),CONCATENATE("R10C",'Mapa final'!#REF!),"")</f>
        <v>#REF!</v>
      </c>
      <c r="P45" s="40" t="e">
        <f>IF(AND('Mapa final'!#REF!="Baja",'Mapa final'!#REF!="Menor"),CONCATENATE("R10C",'Mapa final'!#REF!),"")</f>
        <v>#REF!</v>
      </c>
      <c r="Q45" s="41" t="e">
        <f>IF(AND('Mapa final'!#REF!="Baja",'Mapa final'!#REF!="Menor"),CONCATENATE("R10C",'Mapa final'!#REF!),"")</f>
        <v>#REF!</v>
      </c>
      <c r="R45" s="41" t="e">
        <f>IF(AND('Mapa final'!#REF!="Baja",'Mapa final'!#REF!="Menor"),CONCATENATE("R10C",'Mapa final'!#REF!),"")</f>
        <v>#REF!</v>
      </c>
      <c r="S45" s="41" t="e">
        <f>IF(AND('Mapa final'!#REF!="Baja",'Mapa final'!#REF!="Menor"),CONCATENATE("R10C",'Mapa final'!#REF!),"")</f>
        <v>#REF!</v>
      </c>
      <c r="T45" s="41" t="e">
        <f>IF(AND('Mapa final'!#REF!="Baja",'Mapa final'!#REF!="Menor"),CONCATENATE("R10C",'Mapa final'!#REF!),"")</f>
        <v>#REF!</v>
      </c>
      <c r="U45" s="42" t="e">
        <f>IF(AND('Mapa final'!#REF!="Baja",'Mapa final'!#REF!="Menor"),CONCATENATE("R10C",'Mapa final'!#REF!),"")</f>
        <v>#REF!</v>
      </c>
      <c r="V45" s="43" t="e">
        <f>IF(AND('Mapa final'!#REF!="Baja",'Mapa final'!#REF!="Moderado"),CONCATENATE("R10C",'Mapa final'!#REF!),"")</f>
        <v>#REF!</v>
      </c>
      <c r="W45" s="44" t="e">
        <f>IF(AND('Mapa final'!#REF!="Baja",'Mapa final'!#REF!="Moderado"),CONCATENATE("R10C",'Mapa final'!#REF!),"")</f>
        <v>#REF!</v>
      </c>
      <c r="X45" s="44" t="e">
        <f>IF(AND('Mapa final'!#REF!="Baja",'Mapa final'!#REF!="Moderado"),CONCATENATE("R10C",'Mapa final'!#REF!),"")</f>
        <v>#REF!</v>
      </c>
      <c r="Y45" s="44" t="e">
        <f>IF(AND('Mapa final'!#REF!="Baja",'Mapa final'!#REF!="Moderado"),CONCATENATE("R10C",'Mapa final'!#REF!),"")</f>
        <v>#REF!</v>
      </c>
      <c r="Z45" s="44" t="e">
        <f>IF(AND('Mapa final'!#REF!="Baja",'Mapa final'!#REF!="Moderado"),CONCATENATE("R10C",'Mapa final'!#REF!),"")</f>
        <v>#REF!</v>
      </c>
      <c r="AA45" s="45" t="e">
        <f>IF(AND('Mapa final'!#REF!="Baja",'Mapa final'!#REF!="Moderado"),CONCATENATE("R10C",'Mapa final'!#REF!),"")</f>
        <v>#REF!</v>
      </c>
      <c r="AB45" s="31" t="e">
        <f>IF(AND('Mapa final'!#REF!="Baja",'Mapa final'!#REF!="Mayor"),CONCATENATE("R10C",'Mapa final'!#REF!),"")</f>
        <v>#REF!</v>
      </c>
      <c r="AC45" s="32" t="e">
        <f>IF(AND('Mapa final'!#REF!="Baja",'Mapa final'!#REF!="Mayor"),CONCATENATE("R10C",'Mapa final'!#REF!),"")</f>
        <v>#REF!</v>
      </c>
      <c r="AD45" s="32" t="e">
        <f>IF(AND('Mapa final'!#REF!="Baja",'Mapa final'!#REF!="Mayor"),CONCATENATE("R10C",'Mapa final'!#REF!),"")</f>
        <v>#REF!</v>
      </c>
      <c r="AE45" s="32" t="e">
        <f>IF(AND('Mapa final'!#REF!="Baja",'Mapa final'!#REF!="Mayor"),CONCATENATE("R10C",'Mapa final'!#REF!),"")</f>
        <v>#REF!</v>
      </c>
      <c r="AF45" s="32" t="e">
        <f>IF(AND('Mapa final'!#REF!="Baja",'Mapa final'!#REF!="Mayor"),CONCATENATE("R10C",'Mapa final'!#REF!),"")</f>
        <v>#REF!</v>
      </c>
      <c r="AG45" s="33" t="e">
        <f>IF(AND('Mapa final'!#REF!="Baja",'Mapa final'!#REF!="Mayor"),CONCATENATE("R10C",'Mapa final'!#REF!),"")</f>
        <v>#REF!</v>
      </c>
      <c r="AH45" s="34" t="e">
        <f>IF(AND('Mapa final'!#REF!="Baja",'Mapa final'!#REF!="Catastrófico"),CONCATENATE("R10C",'Mapa final'!#REF!),"")</f>
        <v>#REF!</v>
      </c>
      <c r="AI45" s="35" t="e">
        <f>IF(AND('Mapa final'!#REF!="Baja",'Mapa final'!#REF!="Catastrófico"),CONCATENATE("R10C",'Mapa final'!#REF!),"")</f>
        <v>#REF!</v>
      </c>
      <c r="AJ45" s="35" t="e">
        <f>IF(AND('Mapa final'!#REF!="Baja",'Mapa final'!#REF!="Catastrófico"),CONCATENATE("R10C",'Mapa final'!#REF!),"")</f>
        <v>#REF!</v>
      </c>
      <c r="AK45" s="35" t="e">
        <f>IF(AND('Mapa final'!#REF!="Baja",'Mapa final'!#REF!="Catastrófico"),CONCATENATE("R10C",'Mapa final'!#REF!),"")</f>
        <v>#REF!</v>
      </c>
      <c r="AL45" s="35" t="e">
        <f>IF(AND('Mapa final'!#REF!="Baja",'Mapa final'!#REF!="Catastrófico"),CONCATENATE("R10C",'Mapa final'!#REF!),"")</f>
        <v>#REF!</v>
      </c>
      <c r="AM45" s="36" t="e">
        <f>IF(AND('Mapa final'!#REF!="Baja",'Mapa final'!#REF!="Catastrófico"),CONCATENATE("R10C",'Mapa final'!#REF!),"")</f>
        <v>#REF!</v>
      </c>
      <c r="AN45" s="1"/>
      <c r="AO45" s="239"/>
      <c r="AP45" s="240"/>
      <c r="AQ45" s="240"/>
      <c r="AR45" s="240"/>
      <c r="AS45" s="240"/>
      <c r="AT45" s="241"/>
    </row>
    <row r="46" spans="1:61" ht="46.5" customHeight="1" x14ac:dyDescent="0.35">
      <c r="A46" s="1"/>
      <c r="B46" s="254"/>
      <c r="C46" s="177"/>
      <c r="D46" s="178"/>
      <c r="E46" s="262" t="s">
        <v>103</v>
      </c>
      <c r="F46" s="246"/>
      <c r="G46" s="246"/>
      <c r="H46" s="246"/>
      <c r="I46" s="228"/>
      <c r="J46" s="46" t="str">
        <f>IF(AND('Mapa final'!$Y$16="Muy Baja",'Mapa final'!$AA$16="Leve"),CONCATENATE("R1C",'Mapa final'!$O$16),"")</f>
        <v/>
      </c>
      <c r="K46" s="47" t="str">
        <f>IF(AND('Mapa final'!$Y$17="Muy Baja",'Mapa final'!$AA$17="Leve"),CONCATENATE("R1C",'Mapa final'!$O$17),"")</f>
        <v/>
      </c>
      <c r="L46" s="47" t="str">
        <f>IF(AND('Mapa final'!$Y$18="Muy Baja",'Mapa final'!$AA$18="Leve"),CONCATENATE("R1C",'Mapa final'!$O$18),"")</f>
        <v/>
      </c>
      <c r="M46" s="47" t="e">
        <f>IF(AND('Mapa final'!#REF!="Muy Baja",'Mapa final'!#REF!="Leve"),CONCATENATE("R1C",'Mapa final'!#REF!),"")</f>
        <v>#REF!</v>
      </c>
      <c r="N46" s="47" t="e">
        <f>IF(AND('Mapa final'!#REF!="Muy Baja",'Mapa final'!#REF!="Leve"),CONCATENATE("R1C",'Mapa final'!#REF!),"")</f>
        <v>#REF!</v>
      </c>
      <c r="O46" s="48" t="e">
        <f>IF(AND('Mapa final'!#REF!="Muy Baja",'Mapa final'!#REF!="Leve"),CONCATENATE("R1C",'Mapa final'!#REF!),"")</f>
        <v>#REF!</v>
      </c>
      <c r="P46" s="46" t="str">
        <f>IF(AND('Mapa final'!$Y$16="Muy Baja",'Mapa final'!$AA$16="Menor"),CONCATENATE("R1C",'Mapa final'!$O$16),"")</f>
        <v/>
      </c>
      <c r="Q46" s="47" t="str">
        <f>IF(AND('Mapa final'!$Y$17="Muy Baja",'Mapa final'!$AA$17="Menor"),CONCATENATE("R1C",'Mapa final'!$O$17),"")</f>
        <v/>
      </c>
      <c r="R46" s="47" t="str">
        <f>IF(AND('Mapa final'!$Y$18="Muy Baja",'Mapa final'!$AA$18="Menor"),CONCATENATE("R1C",'Mapa final'!$O$18),"")</f>
        <v/>
      </c>
      <c r="S46" s="47" t="e">
        <f>IF(AND('Mapa final'!#REF!="Muy Baja",'Mapa final'!#REF!="Menor"),CONCATENATE("R1C",'Mapa final'!#REF!),"")</f>
        <v>#REF!</v>
      </c>
      <c r="T46" s="47" t="e">
        <f>IF(AND('Mapa final'!#REF!="Muy Baja",'Mapa final'!#REF!="Menor"),CONCATENATE("R1C",'Mapa final'!#REF!),"")</f>
        <v>#REF!</v>
      </c>
      <c r="U46" s="48" t="e">
        <f>IF(AND('Mapa final'!#REF!="Muy Baja",'Mapa final'!#REF!="Menor"),CONCATENATE("R1C",'Mapa final'!#REF!),"")</f>
        <v>#REF!</v>
      </c>
      <c r="V46" s="37" t="str">
        <f>IF(AND('Mapa final'!$Y$16="Muy Baja",'Mapa final'!$AA$16="Moderado"),CONCATENATE("R1C",'Mapa final'!$O$16),"")</f>
        <v/>
      </c>
      <c r="W46" s="55" t="str">
        <f>IF(AND('Mapa final'!$Y$17="Muy Baja",'Mapa final'!$AA$17="Moderado"),CONCATENATE("R1C",'Mapa final'!$O$17),"")</f>
        <v/>
      </c>
      <c r="X46" s="38" t="str">
        <f>IF(AND('Mapa final'!$Y$18="Muy Baja",'Mapa final'!$AA$18="Moderado"),CONCATENATE("R1C",'Mapa final'!$O$18),"")</f>
        <v/>
      </c>
      <c r="Y46" s="38" t="e">
        <f>IF(AND('Mapa final'!#REF!="Muy Baja",'Mapa final'!#REF!="Moderado"),CONCATENATE("R1C",'Mapa final'!#REF!),"")</f>
        <v>#REF!</v>
      </c>
      <c r="Z46" s="38" t="e">
        <f>IF(AND('Mapa final'!#REF!="Muy Baja",'Mapa final'!#REF!="Moderado"),CONCATENATE("R1C",'Mapa final'!#REF!),"")</f>
        <v>#REF!</v>
      </c>
      <c r="AA46" s="39" t="e">
        <f>IF(AND('Mapa final'!#REF!="Muy Baja",'Mapa final'!#REF!="Moderado"),CONCATENATE("R1C",'Mapa final'!#REF!),"")</f>
        <v>#REF!</v>
      </c>
      <c r="AB46" s="19" t="str">
        <f>IF(AND('Mapa final'!$Y$16="Muy Baja",'Mapa final'!$AA$16="Mayor"),CONCATENATE("R1C",'Mapa final'!$O$16),"")</f>
        <v/>
      </c>
      <c r="AC46" s="20" t="str">
        <f>IF(AND('Mapa final'!$Y$17="Muy Baja",'Mapa final'!$AA$17="Mayor"),CONCATENATE("R1C",'Mapa final'!$O$17),"")</f>
        <v/>
      </c>
      <c r="AD46" s="20" t="str">
        <f>IF(AND('Mapa final'!$Y$18="Muy Baja",'Mapa final'!$AA$18="Mayor"),CONCATENATE("R1C",'Mapa final'!$O$18),"")</f>
        <v/>
      </c>
      <c r="AE46" s="20" t="e">
        <f>IF(AND('Mapa final'!#REF!="Muy Baja",'Mapa final'!#REF!="Mayor"),CONCATENATE("R1C",'Mapa final'!#REF!),"")</f>
        <v>#REF!</v>
      </c>
      <c r="AF46" s="20" t="e">
        <f>IF(AND('Mapa final'!#REF!="Muy Baja",'Mapa final'!#REF!="Mayor"),CONCATENATE("R1C",'Mapa final'!#REF!),"")</f>
        <v>#REF!</v>
      </c>
      <c r="AG46" s="21" t="e">
        <f>IF(AND('Mapa final'!#REF!="Muy Baja",'Mapa final'!#REF!="Mayor"),CONCATENATE("R1C",'Mapa final'!#REF!),"")</f>
        <v>#REF!</v>
      </c>
      <c r="AH46" s="22" t="str">
        <f>IF(AND('Mapa final'!$Y$16="Muy Baja",'Mapa final'!$AA$16="Catastrófico"),CONCATENATE("R1C",'Mapa final'!$O$16),"")</f>
        <v/>
      </c>
      <c r="AI46" s="23" t="str">
        <f>IF(AND('Mapa final'!$Y$17="Muy Baja",'Mapa final'!$AA$17="Catastrófico"),CONCATENATE("R1C",'Mapa final'!$O$17),"")</f>
        <v/>
      </c>
      <c r="AJ46" s="23" t="str">
        <f>IF(AND('Mapa final'!$Y$18="Muy Baja",'Mapa final'!$AA$18="Catastrófico"),CONCATENATE("R1C",'Mapa final'!$O$18),"")</f>
        <v/>
      </c>
      <c r="AK46" s="23" t="e">
        <f>IF(AND('Mapa final'!#REF!="Muy Baja",'Mapa final'!#REF!="Catastrófico"),CONCATENATE("R1C",'Mapa final'!#REF!),"")</f>
        <v>#REF!</v>
      </c>
      <c r="AL46" s="23" t="e">
        <f>IF(AND('Mapa final'!#REF!="Muy Baja",'Mapa final'!#REF!="Catastrófico"),CONCATENATE("R1C",'Mapa final'!#REF!),"")</f>
        <v>#REF!</v>
      </c>
      <c r="AM46" s="24"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54"/>
      <c r="C47" s="177"/>
      <c r="D47" s="178"/>
      <c r="E47" s="189"/>
      <c r="F47" s="177"/>
      <c r="G47" s="177"/>
      <c r="H47" s="177"/>
      <c r="I47" s="178"/>
      <c r="J47" s="49" t="str">
        <f>IF(AND('Mapa final'!$Y$19="Muy Baja",'Mapa final'!$AA$19="Leve"),CONCATENATE("R2C",'Mapa final'!$O$19),"")</f>
        <v/>
      </c>
      <c r="K47" s="50" t="e">
        <f>IF(AND('Mapa final'!#REF!="Muy Baja",'Mapa final'!#REF!="Leve"),CONCATENATE("R2C",'Mapa final'!#REF!),"")</f>
        <v>#REF!</v>
      </c>
      <c r="L47" s="50" t="e">
        <f>IF(AND('Mapa final'!#REF!="Muy Baja",'Mapa final'!#REF!="Leve"),CONCATENATE("R2C",'Mapa final'!#REF!),"")</f>
        <v>#REF!</v>
      </c>
      <c r="M47" s="50" t="e">
        <f>IF(AND('Mapa final'!#REF!="Muy Baja",'Mapa final'!#REF!="Leve"),CONCATENATE("R2C",'Mapa final'!#REF!),"")</f>
        <v>#REF!</v>
      </c>
      <c r="N47" s="50" t="str">
        <f>IF(AND('Mapa final'!$Y$20="Muy Baja",'Mapa final'!$AA$20="Leve"),CONCATENATE("R2C",'Mapa final'!$O$20),"")</f>
        <v/>
      </c>
      <c r="O47" s="51" t="str">
        <f>IF(AND('Mapa final'!$Y$21="Muy Baja",'Mapa final'!$AA$21="Leve"),CONCATENATE("R2C",'Mapa final'!$O$21),"")</f>
        <v/>
      </c>
      <c r="P47" s="49" t="str">
        <f>IF(AND('Mapa final'!$Y$19="Muy Baja",'Mapa final'!$AA$19="Menor"),CONCATENATE("R2C",'Mapa final'!$O$19),"")</f>
        <v/>
      </c>
      <c r="Q47" s="50" t="e">
        <f>IF(AND('Mapa final'!#REF!="Muy Baja",'Mapa final'!#REF!="Menor"),CONCATENATE("R2C",'Mapa final'!#REF!),"")</f>
        <v>#REF!</v>
      </c>
      <c r="R47" s="50" t="e">
        <f>IF(AND('Mapa final'!#REF!="Muy Baja",'Mapa final'!#REF!="Menor"),CONCATENATE("R2C",'Mapa final'!#REF!),"")</f>
        <v>#REF!</v>
      </c>
      <c r="S47" s="50" t="e">
        <f>IF(AND('Mapa final'!#REF!="Muy Baja",'Mapa final'!#REF!="Menor"),CONCATENATE("R2C",'Mapa final'!#REF!),"")</f>
        <v>#REF!</v>
      </c>
      <c r="T47" s="50" t="str">
        <f>IF(AND('Mapa final'!$Y$20="Muy Baja",'Mapa final'!$AA$20="Menor"),CONCATENATE("R2C",'Mapa final'!$O$20),"")</f>
        <v/>
      </c>
      <c r="U47" s="51" t="str">
        <f>IF(AND('Mapa final'!$Y$21="Muy Baja",'Mapa final'!$AA$21="Menor"),CONCATENATE("R2C",'Mapa final'!$O$21),"")</f>
        <v/>
      </c>
      <c r="V47" s="40" t="str">
        <f>IF(AND('Mapa final'!$Y$19="Muy Baja",'Mapa final'!$AA$19="Moderado"),CONCATENATE("R2C",'Mapa final'!$O$19),"")</f>
        <v/>
      </c>
      <c r="W47" s="41" t="e">
        <f>IF(AND('Mapa final'!#REF!="Muy Baja",'Mapa final'!#REF!="Moderado"),CONCATENATE("R2C",'Mapa final'!#REF!),"")</f>
        <v>#REF!</v>
      </c>
      <c r="X47" s="41" t="e">
        <f>IF(AND('Mapa final'!#REF!="Muy Baja",'Mapa final'!#REF!="Moderado"),CONCATENATE("R2C",'Mapa final'!#REF!),"")</f>
        <v>#REF!</v>
      </c>
      <c r="Y47" s="41" t="e">
        <f>IF(AND('Mapa final'!#REF!="Muy Baja",'Mapa final'!#REF!="Moderado"),CONCATENATE("R2C",'Mapa final'!#REF!),"")</f>
        <v>#REF!</v>
      </c>
      <c r="Z47" s="41" t="str">
        <f>IF(AND('Mapa final'!$Y$20="Muy Baja",'Mapa final'!$AA$20="Moderado"),CONCATENATE("R2C",'Mapa final'!$O$20),"")</f>
        <v/>
      </c>
      <c r="AA47" s="42" t="str">
        <f>IF(AND('Mapa final'!$Y$21="Muy Baja",'Mapa final'!$AA$21="Moderado"),CONCATENATE("R2C",'Mapa final'!$O$21),"")</f>
        <v/>
      </c>
      <c r="AB47" s="25" t="str">
        <f>IF(AND('Mapa final'!$Y$19="Muy Baja",'Mapa final'!$AA$19="Mayor"),CONCATENATE("R2C",'Mapa final'!$O$19),"")</f>
        <v/>
      </c>
      <c r="AC47" s="26" t="e">
        <f>IF(AND('Mapa final'!#REF!="Muy Baja",'Mapa final'!#REF!="Mayor"),CONCATENATE("R2C",'Mapa final'!#REF!),"")</f>
        <v>#REF!</v>
      </c>
      <c r="AD47" s="26" t="e">
        <f>IF(AND('Mapa final'!#REF!="Muy Baja",'Mapa final'!#REF!="Mayor"),CONCATENATE("R2C",'Mapa final'!#REF!),"")</f>
        <v>#REF!</v>
      </c>
      <c r="AE47" s="26" t="e">
        <f>IF(AND('Mapa final'!#REF!="Muy Baja",'Mapa final'!#REF!="Mayor"),CONCATENATE("R2C",'Mapa final'!#REF!),"")</f>
        <v>#REF!</v>
      </c>
      <c r="AF47" s="26" t="str">
        <f>IF(AND('Mapa final'!$Y$20="Muy Baja",'Mapa final'!$AA$20="Mayor"),CONCATENATE("R2C",'Mapa final'!$O$20),"")</f>
        <v/>
      </c>
      <c r="AG47" s="27" t="str">
        <f>IF(AND('Mapa final'!$Y$21="Muy Baja",'Mapa final'!$AA$21="Mayor"),CONCATENATE("R2C",'Mapa final'!$O$21),"")</f>
        <v/>
      </c>
      <c r="AH47" s="28" t="str">
        <f>IF(AND('Mapa final'!$Y$19="Muy Baja",'Mapa final'!$AA$19="Catastrófico"),CONCATENATE("R2C",'Mapa final'!$O$19),"")</f>
        <v/>
      </c>
      <c r="AI47" s="29" t="e">
        <f>IF(AND('Mapa final'!#REF!="Muy Baja",'Mapa final'!#REF!="Catastrófico"),CONCATENATE("R2C",'Mapa final'!#REF!),"")</f>
        <v>#REF!</v>
      </c>
      <c r="AJ47" s="29" t="e">
        <f>IF(AND('Mapa final'!#REF!="Muy Baja",'Mapa final'!#REF!="Catastrófico"),CONCATENATE("R2C",'Mapa final'!#REF!),"")</f>
        <v>#REF!</v>
      </c>
      <c r="AK47" s="29" t="e">
        <f>IF(AND('Mapa final'!#REF!="Muy Baja",'Mapa final'!#REF!="Catastrófico"),CONCATENATE("R2C",'Mapa final'!#REF!),"")</f>
        <v>#REF!</v>
      </c>
      <c r="AL47" s="29" t="str">
        <f>IF(AND('Mapa final'!$Y$20="Muy Baja",'Mapa final'!$AA$20="Catastrófico"),CONCATENATE("R2C",'Mapa final'!$O$20),"")</f>
        <v/>
      </c>
      <c r="AM47" s="30" t="str">
        <f>IF(AND('Mapa final'!$Y$21="Muy Baja",'Mapa final'!$AA$21="Catastrófico"),CONCATENATE("R2C",'Mapa final'!$O$21),"")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54"/>
      <c r="C48" s="177"/>
      <c r="D48" s="178"/>
      <c r="E48" s="189"/>
      <c r="F48" s="177"/>
      <c r="G48" s="177"/>
      <c r="H48" s="177"/>
      <c r="I48" s="178"/>
      <c r="J48" s="49" t="str">
        <f>IF(AND('Mapa final'!$Y$22="Muy Baja",'Mapa final'!$AA$22="Leve"),CONCATENATE("R3C",'Mapa final'!$O$22),"")</f>
        <v/>
      </c>
      <c r="K48" s="50" t="str">
        <f>IF(AND('Mapa final'!$Y$23="Muy Baja",'Mapa final'!$AA$23="Leve"),CONCATENATE("R3C",'Mapa final'!$O$23),"")</f>
        <v/>
      </c>
      <c r="L48" s="50" t="str">
        <f>IF(AND('Mapa final'!$Y$24="Muy Baja",'Mapa final'!$AA$24="Leve"),CONCATENATE("R3C",'Mapa final'!$O$24),"")</f>
        <v/>
      </c>
      <c r="M48" s="50" t="e">
        <f>IF(AND('Mapa final'!#REF!="Muy Baja",'Mapa final'!#REF!="Leve"),CONCATENATE("R3C",'Mapa final'!#REF!),"")</f>
        <v>#REF!</v>
      </c>
      <c r="N48" s="50" t="e">
        <f>IF(AND('Mapa final'!#REF!="Muy Baja",'Mapa final'!#REF!="Leve"),CONCATENATE("R3C",'Mapa final'!#REF!),"")</f>
        <v>#REF!</v>
      </c>
      <c r="O48" s="51" t="e">
        <f>IF(AND('Mapa final'!#REF!="Muy Baja",'Mapa final'!#REF!="Leve"),CONCATENATE("R3C",'Mapa final'!#REF!),"")</f>
        <v>#REF!</v>
      </c>
      <c r="P48" s="49" t="str">
        <f>IF(AND('Mapa final'!$Y$22="Muy Baja",'Mapa final'!$AA$22="Menor"),CONCATENATE("R3C",'Mapa final'!$O$22),"")</f>
        <v/>
      </c>
      <c r="Q48" s="50" t="str">
        <f>IF(AND('Mapa final'!$Y$23="Muy Baja",'Mapa final'!$AA$23="Menor"),CONCATENATE("R3C",'Mapa final'!$O$23),"")</f>
        <v/>
      </c>
      <c r="R48" s="50" t="str">
        <f>IF(AND('Mapa final'!$Y$24="Muy Baja",'Mapa final'!$AA$24="Menor"),CONCATENATE("R3C",'Mapa final'!$O$24),"")</f>
        <v/>
      </c>
      <c r="S48" s="50" t="e">
        <f>IF(AND('Mapa final'!#REF!="Muy Baja",'Mapa final'!#REF!="Menor"),CONCATENATE("R3C",'Mapa final'!#REF!),"")</f>
        <v>#REF!</v>
      </c>
      <c r="T48" s="50" t="e">
        <f>IF(AND('Mapa final'!#REF!="Muy Baja",'Mapa final'!#REF!="Menor"),CONCATENATE("R3C",'Mapa final'!#REF!),"")</f>
        <v>#REF!</v>
      </c>
      <c r="U48" s="51" t="e">
        <f>IF(AND('Mapa final'!#REF!="Muy Baja",'Mapa final'!#REF!="Menor"),CONCATENATE("R3C",'Mapa final'!#REF!),"")</f>
        <v>#REF!</v>
      </c>
      <c r="V48" s="40" t="str">
        <f>IF(AND('Mapa final'!$Y$22="Muy Baja",'Mapa final'!$AA$22="Moderado"),CONCATENATE("R3C",'Mapa final'!$O$22),"")</f>
        <v/>
      </c>
      <c r="W48" s="41" t="str">
        <f>IF(AND('Mapa final'!$Y$23="Muy Baja",'Mapa final'!$AA$23="Moderado"),CONCATENATE("R3C",'Mapa final'!$O$23),"")</f>
        <v/>
      </c>
      <c r="X48" s="41" t="str">
        <f>IF(AND('Mapa final'!$Y$24="Muy Baja",'Mapa final'!$AA$24="Moderado"),CONCATENATE("R3C",'Mapa final'!$O$24),"")</f>
        <v/>
      </c>
      <c r="Y48" s="41" t="e">
        <f>IF(AND('Mapa final'!#REF!="Muy Baja",'Mapa final'!#REF!="Moderado"),CONCATENATE("R3C",'Mapa final'!#REF!),"")</f>
        <v>#REF!</v>
      </c>
      <c r="Z48" s="41" t="e">
        <f>IF(AND('Mapa final'!#REF!="Muy Baja",'Mapa final'!#REF!="Moderado"),CONCATENATE("R3C",'Mapa final'!#REF!),"")</f>
        <v>#REF!</v>
      </c>
      <c r="AA48" s="42" t="e">
        <f>IF(AND('Mapa final'!#REF!="Muy Baja",'Mapa final'!#REF!="Moderado"),CONCATENATE("R3C",'Mapa final'!#REF!),"")</f>
        <v>#REF!</v>
      </c>
      <c r="AB48" s="25" t="str">
        <f>IF(AND('Mapa final'!$Y$22="Muy Baja",'Mapa final'!$AA$22="Mayor"),CONCATENATE("R3C",'Mapa final'!$O$22),"")</f>
        <v/>
      </c>
      <c r="AC48" s="26" t="str">
        <f>IF(AND('Mapa final'!$Y$23="Muy Baja",'Mapa final'!$AA$23="Mayor"),CONCATENATE("R3C",'Mapa final'!$O$23),"")</f>
        <v/>
      </c>
      <c r="AD48" s="26" t="str">
        <f>IF(AND('Mapa final'!$Y$24="Muy Baja",'Mapa final'!$AA$24="Mayor"),CONCATENATE("R3C",'Mapa final'!$O$24),"")</f>
        <v/>
      </c>
      <c r="AE48" s="26" t="e">
        <f>IF(AND('Mapa final'!#REF!="Muy Baja",'Mapa final'!#REF!="Mayor"),CONCATENATE("R3C",'Mapa final'!#REF!),"")</f>
        <v>#REF!</v>
      </c>
      <c r="AF48" s="26" t="e">
        <f>IF(AND('Mapa final'!#REF!="Muy Baja",'Mapa final'!#REF!="Mayor"),CONCATENATE("R3C",'Mapa final'!#REF!),"")</f>
        <v>#REF!</v>
      </c>
      <c r="AG48" s="27" t="e">
        <f>IF(AND('Mapa final'!#REF!="Muy Baja",'Mapa final'!#REF!="Mayor"),CONCATENATE("R3C",'Mapa final'!#REF!),"")</f>
        <v>#REF!</v>
      </c>
      <c r="AH48" s="28" t="str">
        <f>IF(AND('Mapa final'!$Y$22="Muy Baja",'Mapa final'!$AA$22="Catastrófico"),CONCATENATE("R3C",'Mapa final'!$O$22),"")</f>
        <v/>
      </c>
      <c r="AI48" s="29" t="str">
        <f>IF(AND('Mapa final'!$Y$23="Muy Baja",'Mapa final'!$AA$23="Catastrófico"),CONCATENATE("R3C",'Mapa final'!$O$23),"")</f>
        <v/>
      </c>
      <c r="AJ48" s="29" t="str">
        <f>IF(AND('Mapa final'!$Y$24="Muy Baja",'Mapa final'!$AA$24="Catastrófico"),CONCATENATE("R3C",'Mapa final'!$O$24),"")</f>
        <v/>
      </c>
      <c r="AK48" s="29" t="e">
        <f>IF(AND('Mapa final'!#REF!="Muy Baja",'Mapa final'!#REF!="Catastrófico"),CONCATENATE("R3C",'Mapa final'!#REF!),"")</f>
        <v>#REF!</v>
      </c>
      <c r="AL48" s="29" t="e">
        <f>IF(AND('Mapa final'!#REF!="Muy Baja",'Mapa final'!#REF!="Catastrófico"),CONCATENATE("R3C",'Mapa final'!#REF!),"")</f>
        <v>#REF!</v>
      </c>
      <c r="AM48" s="30"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54"/>
      <c r="C49" s="177"/>
      <c r="D49" s="178"/>
      <c r="E49" s="189"/>
      <c r="F49" s="177"/>
      <c r="G49" s="177"/>
      <c r="H49" s="177"/>
      <c r="I49" s="178"/>
      <c r="J49" s="49" t="str">
        <f>IF(AND('Mapa final'!$Y$25="Muy Baja",'Mapa final'!$AA$25="Leve"),CONCATENATE("R4C",'Mapa final'!$O$25),"")</f>
        <v/>
      </c>
      <c r="K49" s="50" t="str">
        <f>IF(AND('Mapa final'!$Y$26="Muy Baja",'Mapa final'!$AA$26="Leve"),CONCATENATE("R4C",'Mapa final'!$O$26),"")</f>
        <v/>
      </c>
      <c r="L49" s="50" t="e">
        <f>IF(AND('Mapa final'!#REF!="Muy Baja",'Mapa final'!#REF!="Leve"),CONCATENATE("R4C",'Mapa final'!#REF!),"")</f>
        <v>#REF!</v>
      </c>
      <c r="M49" s="50" t="str">
        <f>IF(AND('Mapa final'!$Y$27="Muy Baja",'Mapa final'!$AA$27="Leve"),CONCATENATE("R4C",'Mapa final'!$O$27),"")</f>
        <v/>
      </c>
      <c r="N49" s="50" t="e">
        <f>IF(AND('Mapa final'!#REF!="Muy Baja",'Mapa final'!#REF!="Leve"),CONCATENATE("R4C",'Mapa final'!#REF!),"")</f>
        <v>#REF!</v>
      </c>
      <c r="O49" s="51" t="e">
        <f>IF(AND('Mapa final'!#REF!="Muy Baja",'Mapa final'!#REF!="Leve"),CONCATENATE("R4C",'Mapa final'!#REF!),"")</f>
        <v>#REF!</v>
      </c>
      <c r="P49" s="49" t="str">
        <f>IF(AND('Mapa final'!$Y$25="Muy Baja",'Mapa final'!$AA$25="Menor"),CONCATENATE("R4C",'Mapa final'!$O$25),"")</f>
        <v/>
      </c>
      <c r="Q49" s="50" t="str">
        <f>IF(AND('Mapa final'!$Y$26="Muy Baja",'Mapa final'!$AA$26="Menor"),CONCATENATE("R4C",'Mapa final'!$O$26),"")</f>
        <v/>
      </c>
      <c r="R49" s="50" t="e">
        <f>IF(AND('Mapa final'!#REF!="Muy Baja",'Mapa final'!#REF!="Menor"),CONCATENATE("R4C",'Mapa final'!#REF!),"")</f>
        <v>#REF!</v>
      </c>
      <c r="S49" s="50" t="str">
        <f>IF(AND('Mapa final'!$Y$27="Muy Baja",'Mapa final'!$AA$27="Menor"),CONCATENATE("R4C",'Mapa final'!$O$27),"")</f>
        <v/>
      </c>
      <c r="T49" s="50" t="e">
        <f>IF(AND('Mapa final'!#REF!="Muy Baja",'Mapa final'!#REF!="Menor"),CONCATENATE("R4C",'Mapa final'!#REF!),"")</f>
        <v>#REF!</v>
      </c>
      <c r="U49" s="51" t="e">
        <f>IF(AND('Mapa final'!#REF!="Muy Baja",'Mapa final'!#REF!="Menor"),CONCATENATE("R4C",'Mapa final'!#REF!),"")</f>
        <v>#REF!</v>
      </c>
      <c r="V49" s="40" t="str">
        <f>IF(AND('Mapa final'!$Y$25="Muy Baja",'Mapa final'!$AA$25="Moderado"),CONCATENATE("R4C",'Mapa final'!$O$25),"")</f>
        <v/>
      </c>
      <c r="W49" s="41" t="str">
        <f>IF(AND('Mapa final'!$Y$26="Muy Baja",'Mapa final'!$AA$26="Moderado"),CONCATENATE("R4C",'Mapa final'!$O$26),"")</f>
        <v/>
      </c>
      <c r="X49" s="41" t="e">
        <f>IF(AND('Mapa final'!#REF!="Muy Baja",'Mapa final'!#REF!="Moderado"),CONCATENATE("R4C",'Mapa final'!#REF!),"")</f>
        <v>#REF!</v>
      </c>
      <c r="Y49" s="41" t="str">
        <f>IF(AND('Mapa final'!$Y$27="Muy Baja",'Mapa final'!$AA$27="Moderado"),CONCATENATE("R4C",'Mapa final'!$O$27),"")</f>
        <v/>
      </c>
      <c r="Z49" s="41" t="e">
        <f>IF(AND('Mapa final'!#REF!="Muy Baja",'Mapa final'!#REF!="Moderado"),CONCATENATE("R4C",'Mapa final'!#REF!),"")</f>
        <v>#REF!</v>
      </c>
      <c r="AA49" s="42" t="e">
        <f>IF(AND('Mapa final'!#REF!="Muy Baja",'Mapa final'!#REF!="Moderado"),CONCATENATE("R4C",'Mapa final'!#REF!),"")</f>
        <v>#REF!</v>
      </c>
      <c r="AB49" s="25" t="str">
        <f>IF(AND('Mapa final'!$Y$25="Muy Baja",'Mapa final'!$AA$25="Mayor"),CONCATENATE("R4C",'Mapa final'!$O$25),"")</f>
        <v/>
      </c>
      <c r="AC49" s="26" t="str">
        <f>IF(AND('Mapa final'!$Y$26="Muy Baja",'Mapa final'!$AA$26="Mayor"),CONCATENATE("R4C",'Mapa final'!$O$26),"")</f>
        <v/>
      </c>
      <c r="AD49" s="26" t="e">
        <f>IF(AND('Mapa final'!#REF!="Muy Baja",'Mapa final'!#REF!="Mayor"),CONCATENATE("R4C",'Mapa final'!#REF!),"")</f>
        <v>#REF!</v>
      </c>
      <c r="AE49" s="26" t="str">
        <f>IF(AND('Mapa final'!$Y$27="Muy Baja",'Mapa final'!$AA$27="Mayor"),CONCATENATE("R4C",'Mapa final'!$O$27),"")</f>
        <v/>
      </c>
      <c r="AF49" s="26" t="e">
        <f>IF(AND('Mapa final'!#REF!="Muy Baja",'Mapa final'!#REF!="Mayor"),CONCATENATE("R4C",'Mapa final'!#REF!),"")</f>
        <v>#REF!</v>
      </c>
      <c r="AG49" s="27" t="e">
        <f>IF(AND('Mapa final'!#REF!="Muy Baja",'Mapa final'!#REF!="Mayor"),CONCATENATE("R4C",'Mapa final'!#REF!),"")</f>
        <v>#REF!</v>
      </c>
      <c r="AH49" s="28" t="str">
        <f>IF(AND('Mapa final'!$Y$25="Muy Baja",'Mapa final'!$AA$25="Catastrófico"),CONCATENATE("R4C",'Mapa final'!$O$25),"")</f>
        <v/>
      </c>
      <c r="AI49" s="29" t="str">
        <f>IF(AND('Mapa final'!$Y$26="Muy Baja",'Mapa final'!$AA$26="Catastrófico"),CONCATENATE("R4C",'Mapa final'!$O$26),"")</f>
        <v/>
      </c>
      <c r="AJ49" s="29" t="e">
        <f>IF(AND('Mapa final'!#REF!="Muy Baja",'Mapa final'!#REF!="Catastrófico"),CONCATENATE("R4C",'Mapa final'!#REF!),"")</f>
        <v>#REF!</v>
      </c>
      <c r="AK49" s="29" t="str">
        <f>IF(AND('Mapa final'!$Y$27="Muy Baja",'Mapa final'!$AA$27="Catastrófico"),CONCATENATE("R4C",'Mapa final'!$O$27),"")</f>
        <v/>
      </c>
      <c r="AL49" s="29" t="e">
        <f>IF(AND('Mapa final'!#REF!="Muy Baja",'Mapa final'!#REF!="Catastrófico"),CONCATENATE("R4C",'Mapa final'!#REF!),"")</f>
        <v>#REF!</v>
      </c>
      <c r="AM49" s="30"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54"/>
      <c r="C50" s="177"/>
      <c r="D50" s="178"/>
      <c r="E50" s="189"/>
      <c r="F50" s="177"/>
      <c r="G50" s="177"/>
      <c r="H50" s="177"/>
      <c r="I50" s="178"/>
      <c r="J50" s="49" t="str">
        <f>IF(AND('Mapa final'!$Y$28="Muy Baja",'Mapa final'!$AA$28="Leve"),CONCATENATE("R5C",'Mapa final'!$O$28),"")</f>
        <v/>
      </c>
      <c r="K50" s="50" t="str">
        <f>IF(AND('Mapa final'!$Y$29="Muy Baja",'Mapa final'!$AA$29="Leve"),CONCATENATE("R5C",'Mapa final'!$O$29),"")</f>
        <v/>
      </c>
      <c r="L50" s="50" t="str">
        <f>IF(AND('Mapa final'!$Y$30="Muy Baja",'Mapa final'!$AA$30="Leve"),CONCATENATE("R5C",'Mapa final'!$O$30),"")</f>
        <v/>
      </c>
      <c r="M50" s="50" t="e">
        <f>IF(AND('Mapa final'!#REF!="Muy Baja",'Mapa final'!#REF!="Leve"),CONCATENATE("R5C",'Mapa final'!#REF!),"")</f>
        <v>#REF!</v>
      </c>
      <c r="N50" s="50" t="e">
        <f>IF(AND('Mapa final'!#REF!="Muy Baja",'Mapa final'!#REF!="Leve"),CONCATENATE("R5C",'Mapa final'!#REF!),"")</f>
        <v>#REF!</v>
      </c>
      <c r="O50" s="51" t="e">
        <f>IF(AND('Mapa final'!#REF!="Muy Baja",'Mapa final'!#REF!="Leve"),CONCATENATE("R5C",'Mapa final'!#REF!),"")</f>
        <v>#REF!</v>
      </c>
      <c r="P50" s="49" t="str">
        <f>IF(AND('Mapa final'!$Y$28="Muy Baja",'Mapa final'!$AA$28="Menor"),CONCATENATE("R5C",'Mapa final'!$O$28),"")</f>
        <v/>
      </c>
      <c r="Q50" s="50" t="str">
        <f>IF(AND('Mapa final'!$Y$29="Muy Baja",'Mapa final'!$AA$29="Menor"),CONCATENATE("R5C",'Mapa final'!$O$29),"")</f>
        <v/>
      </c>
      <c r="R50" s="50" t="str">
        <f>IF(AND('Mapa final'!$Y$30="Muy Baja",'Mapa final'!$AA$30="Menor"),CONCATENATE("R5C",'Mapa final'!$O$30),"")</f>
        <v/>
      </c>
      <c r="S50" s="50" t="e">
        <f>IF(AND('Mapa final'!#REF!="Muy Baja",'Mapa final'!#REF!="Menor"),CONCATENATE("R5C",'Mapa final'!#REF!),"")</f>
        <v>#REF!</v>
      </c>
      <c r="T50" s="50" t="e">
        <f>IF(AND('Mapa final'!#REF!="Muy Baja",'Mapa final'!#REF!="Menor"),CONCATENATE("R5C",'Mapa final'!#REF!),"")</f>
        <v>#REF!</v>
      </c>
      <c r="U50" s="51" t="e">
        <f>IF(AND('Mapa final'!#REF!="Muy Baja",'Mapa final'!#REF!="Menor"),CONCATENATE("R5C",'Mapa final'!#REF!),"")</f>
        <v>#REF!</v>
      </c>
      <c r="V50" s="40" t="str">
        <f>IF(AND('Mapa final'!$Y$28="Muy Baja",'Mapa final'!$AA$28="Moderado"),CONCATENATE("R5C",'Mapa final'!$O$28),"")</f>
        <v/>
      </c>
      <c r="W50" s="41" t="str">
        <f>IF(AND('Mapa final'!$Y$29="Muy Baja",'Mapa final'!$AA$29="Moderado"),CONCATENATE("R5C",'Mapa final'!$O$29),"")</f>
        <v/>
      </c>
      <c r="X50" s="41" t="str">
        <f>IF(AND('Mapa final'!$Y$30="Muy Baja",'Mapa final'!$AA$30="Moderado"),CONCATENATE("R5C",'Mapa final'!$O$30),"")</f>
        <v/>
      </c>
      <c r="Y50" s="41" t="e">
        <f>IF(AND('Mapa final'!#REF!="Muy Baja",'Mapa final'!#REF!="Moderado"),CONCATENATE("R5C",'Mapa final'!#REF!),"")</f>
        <v>#REF!</v>
      </c>
      <c r="Z50" s="41" t="e">
        <f>IF(AND('Mapa final'!#REF!="Muy Baja",'Mapa final'!#REF!="Moderado"),CONCATENATE("R5C",'Mapa final'!#REF!),"")</f>
        <v>#REF!</v>
      </c>
      <c r="AA50" s="42" t="e">
        <f>IF(AND('Mapa final'!#REF!="Muy Baja",'Mapa final'!#REF!="Moderado"),CONCATENATE("R5C",'Mapa final'!#REF!),"")</f>
        <v>#REF!</v>
      </c>
      <c r="AB50" s="25" t="str">
        <f>IF(AND('Mapa final'!$Y$28="Muy Baja",'Mapa final'!$AA$28="Mayor"),CONCATENATE("R5C",'Mapa final'!$O$28),"")</f>
        <v/>
      </c>
      <c r="AC50" s="26" t="str">
        <f>IF(AND('Mapa final'!$Y$29="Muy Baja",'Mapa final'!$AA$29="Mayor"),CONCATENATE("R5C",'Mapa final'!$O$29),"")</f>
        <v/>
      </c>
      <c r="AD50" s="26" t="str">
        <f>IF(AND('Mapa final'!$Y$30="Muy Baja",'Mapa final'!$AA$30="Mayor"),CONCATENATE("R5C",'Mapa final'!$O$30),"")</f>
        <v/>
      </c>
      <c r="AE50" s="26" t="e">
        <f>IF(AND('Mapa final'!#REF!="Muy Baja",'Mapa final'!#REF!="Mayor"),CONCATENATE("R5C",'Mapa final'!#REF!),"")</f>
        <v>#REF!</v>
      </c>
      <c r="AF50" s="26" t="e">
        <f>IF(AND('Mapa final'!#REF!="Muy Baja",'Mapa final'!#REF!="Mayor"),CONCATENATE("R5C",'Mapa final'!#REF!),"")</f>
        <v>#REF!</v>
      </c>
      <c r="AG50" s="27" t="e">
        <f>IF(AND('Mapa final'!#REF!="Muy Baja",'Mapa final'!#REF!="Mayor"),CONCATENATE("R5C",'Mapa final'!#REF!),"")</f>
        <v>#REF!</v>
      </c>
      <c r="AH50" s="28" t="str">
        <f>IF(AND('Mapa final'!$Y$28="Muy Baja",'Mapa final'!$AA$28="Catastrófico"),CONCATENATE("R5C",'Mapa final'!$O$28),"")</f>
        <v/>
      </c>
      <c r="AI50" s="29" t="str">
        <f>IF(AND('Mapa final'!$Y$29="Muy Baja",'Mapa final'!$AA$29="Catastrófico"),CONCATENATE("R5C",'Mapa final'!$O$29),"")</f>
        <v/>
      </c>
      <c r="AJ50" s="29" t="str">
        <f>IF(AND('Mapa final'!$Y$30="Muy Baja",'Mapa final'!$AA$30="Catastrófico"),CONCATENATE("R5C",'Mapa final'!$O$30),"")</f>
        <v/>
      </c>
      <c r="AK50" s="29" t="e">
        <f>IF(AND('Mapa final'!#REF!="Muy Baja",'Mapa final'!#REF!="Catastrófico"),CONCATENATE("R5C",'Mapa final'!#REF!),"")</f>
        <v>#REF!</v>
      </c>
      <c r="AL50" s="29" t="e">
        <f>IF(AND('Mapa final'!#REF!="Muy Baja",'Mapa final'!#REF!="Catastrófico"),CONCATENATE("R5C",'Mapa final'!#REF!),"")</f>
        <v>#REF!</v>
      </c>
      <c r="AM50" s="30"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54"/>
      <c r="C51" s="177"/>
      <c r="D51" s="178"/>
      <c r="E51" s="189"/>
      <c r="F51" s="177"/>
      <c r="G51" s="177"/>
      <c r="H51" s="177"/>
      <c r="I51" s="178"/>
      <c r="J51" s="49" t="str">
        <f>IF(AND('Mapa final'!$Y$31="Muy Baja",'Mapa final'!$AA$31="Leve"),CONCATENATE("R6C",'Mapa final'!$O$31),"")</f>
        <v/>
      </c>
      <c r="K51" s="50" t="str">
        <f>IF(AND('Mapa final'!$Y$32="Muy Baja",'Mapa final'!$AA$32="Leve"),CONCATENATE("R6C",'Mapa final'!$O$32),"")</f>
        <v/>
      </c>
      <c r="L51" s="50" t="str">
        <f>IF(AND('Mapa final'!$Y$33="Muy Baja",'Mapa final'!$AA$33="Leve"),CONCATENATE("R6C",'Mapa final'!$O$33),"")</f>
        <v/>
      </c>
      <c r="M51" s="50" t="e">
        <f>IF(AND('Mapa final'!#REF!="Muy Baja",'Mapa final'!#REF!="Leve"),CONCATENATE("R6C",'Mapa final'!#REF!),"")</f>
        <v>#REF!</v>
      </c>
      <c r="N51" s="50" t="e">
        <f>IF(AND('Mapa final'!#REF!="Muy Baja",'Mapa final'!#REF!="Leve"),CONCATENATE("R6C",'Mapa final'!#REF!),"")</f>
        <v>#REF!</v>
      </c>
      <c r="O51" s="51" t="e">
        <f>IF(AND('Mapa final'!#REF!="Muy Baja",'Mapa final'!#REF!="Leve"),CONCATENATE("R6C",'Mapa final'!#REF!),"")</f>
        <v>#REF!</v>
      </c>
      <c r="P51" s="49" t="str">
        <f>IF(AND('Mapa final'!$Y$31="Muy Baja",'Mapa final'!$AA$31="Menor"),CONCATENATE("R6C",'Mapa final'!$O$31),"")</f>
        <v/>
      </c>
      <c r="Q51" s="50" t="str">
        <f>IF(AND('Mapa final'!$Y$32="Muy Baja",'Mapa final'!$AA$32="Menor"),CONCATENATE("R6C",'Mapa final'!$O$32),"")</f>
        <v/>
      </c>
      <c r="R51" s="50" t="str">
        <f>IF(AND('Mapa final'!$Y$33="Muy Baja",'Mapa final'!$AA$33="Menor"),CONCATENATE("R6C",'Mapa final'!$O$33),"")</f>
        <v/>
      </c>
      <c r="S51" s="50" t="e">
        <f>IF(AND('Mapa final'!#REF!="Muy Baja",'Mapa final'!#REF!="Menor"),CONCATENATE("R6C",'Mapa final'!#REF!),"")</f>
        <v>#REF!</v>
      </c>
      <c r="T51" s="50" t="e">
        <f>IF(AND('Mapa final'!#REF!="Muy Baja",'Mapa final'!#REF!="Menor"),CONCATENATE("R6C",'Mapa final'!#REF!),"")</f>
        <v>#REF!</v>
      </c>
      <c r="U51" s="51" t="e">
        <f>IF(AND('Mapa final'!#REF!="Muy Baja",'Mapa final'!#REF!="Menor"),CONCATENATE("R6C",'Mapa final'!#REF!),"")</f>
        <v>#REF!</v>
      </c>
      <c r="V51" s="40" t="str">
        <f>IF(AND('Mapa final'!$Y$31="Muy Baja",'Mapa final'!$AA$31="Moderado"),CONCATENATE("R6C",'Mapa final'!$O$31),"")</f>
        <v/>
      </c>
      <c r="W51" s="41" t="str">
        <f>IF(AND('Mapa final'!$Y$32="Muy Baja",'Mapa final'!$AA$32="Moderado"),CONCATENATE("R6C",'Mapa final'!$O$32),"")</f>
        <v/>
      </c>
      <c r="X51" s="41" t="str">
        <f>IF(AND('Mapa final'!$Y$33="Muy Baja",'Mapa final'!$AA$33="Moderado"),CONCATENATE("R6C",'Mapa final'!$O$33),"")</f>
        <v/>
      </c>
      <c r="Y51" s="41" t="e">
        <f>IF(AND('Mapa final'!#REF!="Muy Baja",'Mapa final'!#REF!="Moderado"),CONCATENATE("R6C",'Mapa final'!#REF!),"")</f>
        <v>#REF!</v>
      </c>
      <c r="Z51" s="41" t="e">
        <f>IF(AND('Mapa final'!#REF!="Muy Baja",'Mapa final'!#REF!="Moderado"),CONCATENATE("R6C",'Mapa final'!#REF!),"")</f>
        <v>#REF!</v>
      </c>
      <c r="AA51" s="42" t="e">
        <f>IF(AND('Mapa final'!#REF!="Muy Baja",'Mapa final'!#REF!="Moderado"),CONCATENATE("R6C",'Mapa final'!#REF!),"")</f>
        <v>#REF!</v>
      </c>
      <c r="AB51" s="25" t="str">
        <f>IF(AND('Mapa final'!$Y$31="Muy Baja",'Mapa final'!$AA$31="Mayor"),CONCATENATE("R6C",'Mapa final'!$O$31),"")</f>
        <v/>
      </c>
      <c r="AC51" s="26" t="str">
        <f>IF(AND('Mapa final'!$Y$32="Muy Baja",'Mapa final'!$AA$32="Mayor"),CONCATENATE("R6C",'Mapa final'!$O$32),"")</f>
        <v/>
      </c>
      <c r="AD51" s="26" t="str">
        <f>IF(AND('Mapa final'!$Y$33="Muy Baja",'Mapa final'!$AA$33="Mayor"),CONCATENATE("R6C",'Mapa final'!$O$33),"")</f>
        <v/>
      </c>
      <c r="AE51" s="26" t="e">
        <f>IF(AND('Mapa final'!#REF!="Muy Baja",'Mapa final'!#REF!="Mayor"),CONCATENATE("R6C",'Mapa final'!#REF!),"")</f>
        <v>#REF!</v>
      </c>
      <c r="AF51" s="26" t="e">
        <f>IF(AND('Mapa final'!#REF!="Muy Baja",'Mapa final'!#REF!="Mayor"),CONCATENATE("R6C",'Mapa final'!#REF!),"")</f>
        <v>#REF!</v>
      </c>
      <c r="AG51" s="27" t="e">
        <f>IF(AND('Mapa final'!#REF!="Muy Baja",'Mapa final'!#REF!="Mayor"),CONCATENATE("R6C",'Mapa final'!#REF!),"")</f>
        <v>#REF!</v>
      </c>
      <c r="AH51" s="28" t="str">
        <f>IF(AND('Mapa final'!$Y$31="Muy Baja",'Mapa final'!$AA$31="Catastrófico"),CONCATENATE("R6C",'Mapa final'!$O$31),"")</f>
        <v/>
      </c>
      <c r="AI51" s="29" t="str">
        <f>IF(AND('Mapa final'!$Y$32="Muy Baja",'Mapa final'!$AA$32="Catastrófico"),CONCATENATE("R6C",'Mapa final'!$O$32),"")</f>
        <v/>
      </c>
      <c r="AJ51" s="29" t="str">
        <f>IF(AND('Mapa final'!$Y$33="Muy Baja",'Mapa final'!$AA$33="Catastrófico"),CONCATENATE("R6C",'Mapa final'!$O$33),"")</f>
        <v/>
      </c>
      <c r="AK51" s="29" t="e">
        <f>IF(AND('Mapa final'!#REF!="Muy Baja",'Mapa final'!#REF!="Catastrófico"),CONCATENATE("R6C",'Mapa final'!#REF!),"")</f>
        <v>#REF!</v>
      </c>
      <c r="AL51" s="29" t="e">
        <f>IF(AND('Mapa final'!#REF!="Muy Baja",'Mapa final'!#REF!="Catastrófico"),CONCATENATE("R6C",'Mapa final'!#REF!),"")</f>
        <v>#REF!</v>
      </c>
      <c r="AM51" s="30"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54"/>
      <c r="C52" s="177"/>
      <c r="D52" s="178"/>
      <c r="E52" s="189"/>
      <c r="F52" s="177"/>
      <c r="G52" s="177"/>
      <c r="H52" s="177"/>
      <c r="I52" s="178"/>
      <c r="J52" s="49" t="e">
        <f>IF(AND('Mapa final'!#REF!="Muy Baja",'Mapa final'!#REF!="Leve"),CONCATENATE("R7C",'Mapa final'!#REF!),"")</f>
        <v>#REF!</v>
      </c>
      <c r="K52" s="50" t="e">
        <f>IF(AND('Mapa final'!#REF!="Muy Baja",'Mapa final'!#REF!="Leve"),CONCATENATE("R7C",'Mapa final'!#REF!),"")</f>
        <v>#REF!</v>
      </c>
      <c r="L52" s="50" t="e">
        <f>IF(AND('Mapa final'!#REF!="Muy Baja",'Mapa final'!#REF!="Leve"),CONCATENATE("R7C",'Mapa final'!#REF!),"")</f>
        <v>#REF!</v>
      </c>
      <c r="M52" s="50" t="e">
        <f>IF(AND('Mapa final'!#REF!="Muy Baja",'Mapa final'!#REF!="Leve"),CONCATENATE("R7C",'Mapa final'!#REF!),"")</f>
        <v>#REF!</v>
      </c>
      <c r="N52" s="50" t="e">
        <f>IF(AND('Mapa final'!#REF!="Muy Baja",'Mapa final'!#REF!="Leve"),CONCATENATE("R7C",'Mapa final'!#REF!),"")</f>
        <v>#REF!</v>
      </c>
      <c r="O52" s="51" t="e">
        <f>IF(AND('Mapa final'!#REF!="Muy Baja",'Mapa final'!#REF!="Leve"),CONCATENATE("R7C",'Mapa final'!#REF!),"")</f>
        <v>#REF!</v>
      </c>
      <c r="P52" s="49" t="e">
        <f>IF(AND('Mapa final'!#REF!="Muy Baja",'Mapa final'!#REF!="Menor"),CONCATENATE("R7C",'Mapa final'!#REF!),"")</f>
        <v>#REF!</v>
      </c>
      <c r="Q52" s="50" t="e">
        <f>IF(AND('Mapa final'!#REF!="Muy Baja",'Mapa final'!#REF!="Menor"),CONCATENATE("R7C",'Mapa final'!#REF!),"")</f>
        <v>#REF!</v>
      </c>
      <c r="R52" s="50" t="e">
        <f>IF(AND('Mapa final'!#REF!="Muy Baja",'Mapa final'!#REF!="Menor"),CONCATENATE("R7C",'Mapa final'!#REF!),"")</f>
        <v>#REF!</v>
      </c>
      <c r="S52" s="50" t="e">
        <f>IF(AND('Mapa final'!#REF!="Muy Baja",'Mapa final'!#REF!="Menor"),CONCATENATE("R7C",'Mapa final'!#REF!),"")</f>
        <v>#REF!</v>
      </c>
      <c r="T52" s="50" t="e">
        <f>IF(AND('Mapa final'!#REF!="Muy Baja",'Mapa final'!#REF!="Menor"),CONCATENATE("R7C",'Mapa final'!#REF!),"")</f>
        <v>#REF!</v>
      </c>
      <c r="U52" s="51" t="e">
        <f>IF(AND('Mapa final'!#REF!="Muy Baja",'Mapa final'!#REF!="Menor"),CONCATENATE("R7C",'Mapa final'!#REF!),"")</f>
        <v>#REF!</v>
      </c>
      <c r="V52" s="40" t="e">
        <f>IF(AND('Mapa final'!#REF!="Muy Baja",'Mapa final'!#REF!="Moderado"),CONCATENATE("R7C",'Mapa final'!#REF!),"")</f>
        <v>#REF!</v>
      </c>
      <c r="W52" s="41" t="e">
        <f>IF(AND('Mapa final'!#REF!="Muy Baja",'Mapa final'!#REF!="Moderado"),CONCATENATE("R7C",'Mapa final'!#REF!),"")</f>
        <v>#REF!</v>
      </c>
      <c r="X52" s="41" t="e">
        <f>IF(AND('Mapa final'!#REF!="Muy Baja",'Mapa final'!#REF!="Moderado"),CONCATENATE("R7C",'Mapa final'!#REF!),"")</f>
        <v>#REF!</v>
      </c>
      <c r="Y52" s="41" t="e">
        <f>IF(AND('Mapa final'!#REF!="Muy Baja",'Mapa final'!#REF!="Moderado"),CONCATENATE("R7C",'Mapa final'!#REF!),"")</f>
        <v>#REF!</v>
      </c>
      <c r="Z52" s="41" t="e">
        <f>IF(AND('Mapa final'!#REF!="Muy Baja",'Mapa final'!#REF!="Moderado"),CONCATENATE("R7C",'Mapa final'!#REF!),"")</f>
        <v>#REF!</v>
      </c>
      <c r="AA52" s="42" t="e">
        <f>IF(AND('Mapa final'!#REF!="Muy Baja",'Mapa final'!#REF!="Moderado"),CONCATENATE("R7C",'Mapa final'!#REF!),"")</f>
        <v>#REF!</v>
      </c>
      <c r="AB52" s="25" t="e">
        <f>IF(AND('Mapa final'!#REF!="Muy Baja",'Mapa final'!#REF!="Mayor"),CONCATENATE("R7C",'Mapa final'!#REF!),"")</f>
        <v>#REF!</v>
      </c>
      <c r="AC52" s="26" t="e">
        <f>IF(AND('Mapa final'!#REF!="Muy Baja",'Mapa final'!#REF!="Mayor"),CONCATENATE("R7C",'Mapa final'!#REF!),"")</f>
        <v>#REF!</v>
      </c>
      <c r="AD52" s="26" t="e">
        <f>IF(AND('Mapa final'!#REF!="Muy Baja",'Mapa final'!#REF!="Mayor"),CONCATENATE("R7C",'Mapa final'!#REF!),"")</f>
        <v>#REF!</v>
      </c>
      <c r="AE52" s="26" t="e">
        <f>IF(AND('Mapa final'!#REF!="Muy Baja",'Mapa final'!#REF!="Mayor"),CONCATENATE("R7C",'Mapa final'!#REF!),"")</f>
        <v>#REF!</v>
      </c>
      <c r="AF52" s="26" t="e">
        <f>IF(AND('Mapa final'!#REF!="Muy Baja",'Mapa final'!#REF!="Mayor"),CONCATENATE("R7C",'Mapa final'!#REF!),"")</f>
        <v>#REF!</v>
      </c>
      <c r="AG52" s="27" t="e">
        <f>IF(AND('Mapa final'!#REF!="Muy Baja",'Mapa final'!#REF!="Mayor"),CONCATENATE("R7C",'Mapa final'!#REF!),"")</f>
        <v>#REF!</v>
      </c>
      <c r="AH52" s="28" t="e">
        <f>IF(AND('Mapa final'!#REF!="Muy Baja",'Mapa final'!#REF!="Catastrófico"),CONCATENATE("R7C",'Mapa final'!#REF!),"")</f>
        <v>#REF!</v>
      </c>
      <c r="AI52" s="29" t="e">
        <f>IF(AND('Mapa final'!#REF!="Muy Baja",'Mapa final'!#REF!="Catastrófico"),CONCATENATE("R7C",'Mapa final'!#REF!),"")</f>
        <v>#REF!</v>
      </c>
      <c r="AJ52" s="29" t="e">
        <f>IF(AND('Mapa final'!#REF!="Muy Baja",'Mapa final'!#REF!="Catastrófico"),CONCATENATE("R7C",'Mapa final'!#REF!),"")</f>
        <v>#REF!</v>
      </c>
      <c r="AK52" s="29" t="e">
        <f>IF(AND('Mapa final'!#REF!="Muy Baja",'Mapa final'!#REF!="Catastrófico"),CONCATENATE("R7C",'Mapa final'!#REF!),"")</f>
        <v>#REF!</v>
      </c>
      <c r="AL52" s="29" t="e">
        <f>IF(AND('Mapa final'!#REF!="Muy Baja",'Mapa final'!#REF!="Catastrófico"),CONCATENATE("R7C",'Mapa final'!#REF!),"")</f>
        <v>#REF!</v>
      </c>
      <c r="AM52" s="30"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54"/>
      <c r="C53" s="177"/>
      <c r="D53" s="178"/>
      <c r="E53" s="189"/>
      <c r="F53" s="177"/>
      <c r="G53" s="177"/>
      <c r="H53" s="177"/>
      <c r="I53" s="178"/>
      <c r="J53" s="49" t="e">
        <f>IF(AND('Mapa final'!#REF!="Muy Baja",'Mapa final'!#REF!="Leve"),CONCATENATE("R8C",'Mapa final'!#REF!),"")</f>
        <v>#REF!</v>
      </c>
      <c r="K53" s="50" t="e">
        <f>IF(AND('Mapa final'!#REF!="Muy Baja",'Mapa final'!#REF!="Leve"),CONCATENATE("R8C",'Mapa final'!#REF!),"")</f>
        <v>#REF!</v>
      </c>
      <c r="L53" s="50" t="e">
        <f>IF(AND('Mapa final'!#REF!="Muy Baja",'Mapa final'!#REF!="Leve"),CONCATENATE("R8C",'Mapa final'!#REF!),"")</f>
        <v>#REF!</v>
      </c>
      <c r="M53" s="50" t="e">
        <f>IF(AND('Mapa final'!#REF!="Muy Baja",'Mapa final'!#REF!="Leve"),CONCATENATE("R8C",'Mapa final'!#REF!),"")</f>
        <v>#REF!</v>
      </c>
      <c r="N53" s="50" t="e">
        <f>IF(AND('Mapa final'!#REF!="Muy Baja",'Mapa final'!#REF!="Leve"),CONCATENATE("R8C",'Mapa final'!#REF!),"")</f>
        <v>#REF!</v>
      </c>
      <c r="O53" s="51" t="e">
        <f>IF(AND('Mapa final'!#REF!="Muy Baja",'Mapa final'!#REF!="Leve"),CONCATENATE("R8C",'Mapa final'!#REF!),"")</f>
        <v>#REF!</v>
      </c>
      <c r="P53" s="49" t="e">
        <f>IF(AND('Mapa final'!#REF!="Muy Baja",'Mapa final'!#REF!="Menor"),CONCATENATE("R8C",'Mapa final'!#REF!),"")</f>
        <v>#REF!</v>
      </c>
      <c r="Q53" s="50" t="e">
        <f>IF(AND('Mapa final'!#REF!="Muy Baja",'Mapa final'!#REF!="Menor"),CONCATENATE("R8C",'Mapa final'!#REF!),"")</f>
        <v>#REF!</v>
      </c>
      <c r="R53" s="50" t="e">
        <f>IF(AND('Mapa final'!#REF!="Muy Baja",'Mapa final'!#REF!="Menor"),CONCATENATE("R8C",'Mapa final'!#REF!),"")</f>
        <v>#REF!</v>
      </c>
      <c r="S53" s="50" t="e">
        <f>IF(AND('Mapa final'!#REF!="Muy Baja",'Mapa final'!#REF!="Menor"),CONCATENATE("R8C",'Mapa final'!#REF!),"")</f>
        <v>#REF!</v>
      </c>
      <c r="T53" s="50" t="e">
        <f>IF(AND('Mapa final'!#REF!="Muy Baja",'Mapa final'!#REF!="Menor"),CONCATENATE("R8C",'Mapa final'!#REF!),"")</f>
        <v>#REF!</v>
      </c>
      <c r="U53" s="51" t="e">
        <f>IF(AND('Mapa final'!#REF!="Muy Baja",'Mapa final'!#REF!="Menor"),CONCATENATE("R8C",'Mapa final'!#REF!),"")</f>
        <v>#REF!</v>
      </c>
      <c r="V53" s="40" t="e">
        <f>IF(AND('Mapa final'!#REF!="Muy Baja",'Mapa final'!#REF!="Moderado"),CONCATENATE("R8C",'Mapa final'!#REF!),"")</f>
        <v>#REF!</v>
      </c>
      <c r="W53" s="41" t="e">
        <f>IF(AND('Mapa final'!#REF!="Muy Baja",'Mapa final'!#REF!="Moderado"),CONCATENATE("R8C",'Mapa final'!#REF!),"")</f>
        <v>#REF!</v>
      </c>
      <c r="X53" s="41" t="e">
        <f>IF(AND('Mapa final'!#REF!="Muy Baja",'Mapa final'!#REF!="Moderado"),CONCATENATE("R8C",'Mapa final'!#REF!),"")</f>
        <v>#REF!</v>
      </c>
      <c r="Y53" s="41" t="e">
        <f>IF(AND('Mapa final'!#REF!="Muy Baja",'Mapa final'!#REF!="Moderado"),CONCATENATE("R8C",'Mapa final'!#REF!),"")</f>
        <v>#REF!</v>
      </c>
      <c r="Z53" s="41" t="e">
        <f>IF(AND('Mapa final'!#REF!="Muy Baja",'Mapa final'!#REF!="Moderado"),CONCATENATE("R8C",'Mapa final'!#REF!),"")</f>
        <v>#REF!</v>
      </c>
      <c r="AA53" s="42" t="e">
        <f>IF(AND('Mapa final'!#REF!="Muy Baja",'Mapa final'!#REF!="Moderado"),CONCATENATE("R8C",'Mapa final'!#REF!),"")</f>
        <v>#REF!</v>
      </c>
      <c r="AB53" s="25" t="e">
        <f>IF(AND('Mapa final'!#REF!="Muy Baja",'Mapa final'!#REF!="Mayor"),CONCATENATE("R8C",'Mapa final'!#REF!),"")</f>
        <v>#REF!</v>
      </c>
      <c r="AC53" s="26" t="e">
        <f>IF(AND('Mapa final'!#REF!="Muy Baja",'Mapa final'!#REF!="Mayor"),CONCATENATE("R8C",'Mapa final'!#REF!),"")</f>
        <v>#REF!</v>
      </c>
      <c r="AD53" s="26" t="e">
        <f>IF(AND('Mapa final'!#REF!="Muy Baja",'Mapa final'!#REF!="Mayor"),CONCATENATE("R8C",'Mapa final'!#REF!),"")</f>
        <v>#REF!</v>
      </c>
      <c r="AE53" s="26" t="e">
        <f>IF(AND('Mapa final'!#REF!="Muy Baja",'Mapa final'!#REF!="Mayor"),CONCATENATE("R8C",'Mapa final'!#REF!),"")</f>
        <v>#REF!</v>
      </c>
      <c r="AF53" s="26" t="e">
        <f>IF(AND('Mapa final'!#REF!="Muy Baja",'Mapa final'!#REF!="Mayor"),CONCATENATE("R8C",'Mapa final'!#REF!),"")</f>
        <v>#REF!</v>
      </c>
      <c r="AG53" s="27" t="e">
        <f>IF(AND('Mapa final'!#REF!="Muy Baja",'Mapa final'!#REF!="Mayor"),CONCATENATE("R8C",'Mapa final'!#REF!),"")</f>
        <v>#REF!</v>
      </c>
      <c r="AH53" s="28" t="e">
        <f>IF(AND('Mapa final'!#REF!="Muy Baja",'Mapa final'!#REF!="Catastrófico"),CONCATENATE("R8C",'Mapa final'!#REF!),"")</f>
        <v>#REF!</v>
      </c>
      <c r="AI53" s="29" t="e">
        <f>IF(AND('Mapa final'!#REF!="Muy Baja",'Mapa final'!#REF!="Catastrófico"),CONCATENATE("R8C",'Mapa final'!#REF!),"")</f>
        <v>#REF!</v>
      </c>
      <c r="AJ53" s="29" t="e">
        <f>IF(AND('Mapa final'!#REF!="Muy Baja",'Mapa final'!#REF!="Catastrófico"),CONCATENATE("R8C",'Mapa final'!#REF!),"")</f>
        <v>#REF!</v>
      </c>
      <c r="AK53" s="29" t="e">
        <f>IF(AND('Mapa final'!#REF!="Muy Baja",'Mapa final'!#REF!="Catastrófico"),CONCATENATE("R8C",'Mapa final'!#REF!),"")</f>
        <v>#REF!</v>
      </c>
      <c r="AL53" s="29" t="e">
        <f>IF(AND('Mapa final'!#REF!="Muy Baja",'Mapa final'!#REF!="Catastrófico"),CONCATENATE("R8C",'Mapa final'!#REF!),"")</f>
        <v>#REF!</v>
      </c>
      <c r="AM53" s="30"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54"/>
      <c r="C54" s="177"/>
      <c r="D54" s="178"/>
      <c r="E54" s="189"/>
      <c r="F54" s="177"/>
      <c r="G54" s="177"/>
      <c r="H54" s="177"/>
      <c r="I54" s="178"/>
      <c r="J54" s="49" t="e">
        <f>IF(AND('Mapa final'!#REF!="Muy Baja",'Mapa final'!#REF!="Leve"),CONCATENATE("R9C",'Mapa final'!#REF!),"")</f>
        <v>#REF!</v>
      </c>
      <c r="K54" s="50" t="e">
        <f>IF(AND('Mapa final'!#REF!="Muy Baja",'Mapa final'!#REF!="Leve"),CONCATENATE("R9C",'Mapa final'!#REF!),"")</f>
        <v>#REF!</v>
      </c>
      <c r="L54" s="50" t="e">
        <f>IF(AND('Mapa final'!#REF!="Muy Baja",'Mapa final'!#REF!="Leve"),CONCATENATE("R9C",'Mapa final'!#REF!),"")</f>
        <v>#REF!</v>
      </c>
      <c r="M54" s="50" t="e">
        <f>IF(AND('Mapa final'!#REF!="Muy Baja",'Mapa final'!#REF!="Leve"),CONCATENATE("R9C",'Mapa final'!#REF!),"")</f>
        <v>#REF!</v>
      </c>
      <c r="N54" s="50" t="e">
        <f>IF(AND('Mapa final'!#REF!="Muy Baja",'Mapa final'!#REF!="Leve"),CONCATENATE("R9C",'Mapa final'!#REF!),"")</f>
        <v>#REF!</v>
      </c>
      <c r="O54" s="51" t="e">
        <f>IF(AND('Mapa final'!#REF!="Muy Baja",'Mapa final'!#REF!="Leve"),CONCATENATE("R9C",'Mapa final'!#REF!),"")</f>
        <v>#REF!</v>
      </c>
      <c r="P54" s="49" t="e">
        <f>IF(AND('Mapa final'!#REF!="Muy Baja",'Mapa final'!#REF!="Menor"),CONCATENATE("R9C",'Mapa final'!#REF!),"")</f>
        <v>#REF!</v>
      </c>
      <c r="Q54" s="50" t="e">
        <f>IF(AND('Mapa final'!#REF!="Muy Baja",'Mapa final'!#REF!="Menor"),CONCATENATE("R9C",'Mapa final'!#REF!),"")</f>
        <v>#REF!</v>
      </c>
      <c r="R54" s="50" t="e">
        <f>IF(AND('Mapa final'!#REF!="Muy Baja",'Mapa final'!#REF!="Menor"),CONCATENATE("R9C",'Mapa final'!#REF!),"")</f>
        <v>#REF!</v>
      </c>
      <c r="S54" s="50" t="e">
        <f>IF(AND('Mapa final'!#REF!="Muy Baja",'Mapa final'!#REF!="Menor"),CONCATENATE("R9C",'Mapa final'!#REF!),"")</f>
        <v>#REF!</v>
      </c>
      <c r="T54" s="50" t="e">
        <f>IF(AND('Mapa final'!#REF!="Muy Baja",'Mapa final'!#REF!="Menor"),CONCATENATE("R9C",'Mapa final'!#REF!),"")</f>
        <v>#REF!</v>
      </c>
      <c r="U54" s="51" t="e">
        <f>IF(AND('Mapa final'!#REF!="Muy Baja",'Mapa final'!#REF!="Menor"),CONCATENATE("R9C",'Mapa final'!#REF!),"")</f>
        <v>#REF!</v>
      </c>
      <c r="V54" s="40" t="e">
        <f>IF(AND('Mapa final'!#REF!="Muy Baja",'Mapa final'!#REF!="Moderado"),CONCATENATE("R9C",'Mapa final'!#REF!),"")</f>
        <v>#REF!</v>
      </c>
      <c r="W54" s="41" t="e">
        <f>IF(AND('Mapa final'!#REF!="Muy Baja",'Mapa final'!#REF!="Moderado"),CONCATENATE("R9C",'Mapa final'!#REF!),"")</f>
        <v>#REF!</v>
      </c>
      <c r="X54" s="41" t="e">
        <f>IF(AND('Mapa final'!#REF!="Muy Baja",'Mapa final'!#REF!="Moderado"),CONCATENATE("R9C",'Mapa final'!#REF!),"")</f>
        <v>#REF!</v>
      </c>
      <c r="Y54" s="41" t="e">
        <f>IF(AND('Mapa final'!#REF!="Muy Baja",'Mapa final'!#REF!="Moderado"),CONCATENATE("R9C",'Mapa final'!#REF!),"")</f>
        <v>#REF!</v>
      </c>
      <c r="Z54" s="41" t="e">
        <f>IF(AND('Mapa final'!#REF!="Muy Baja",'Mapa final'!#REF!="Moderado"),CONCATENATE("R9C",'Mapa final'!#REF!),"")</f>
        <v>#REF!</v>
      </c>
      <c r="AA54" s="42" t="e">
        <f>IF(AND('Mapa final'!#REF!="Muy Baja",'Mapa final'!#REF!="Moderado"),CONCATENATE("R9C",'Mapa final'!#REF!),"")</f>
        <v>#REF!</v>
      </c>
      <c r="AB54" s="25" t="e">
        <f>IF(AND('Mapa final'!#REF!="Muy Baja",'Mapa final'!#REF!="Mayor"),CONCATENATE("R9C",'Mapa final'!#REF!),"")</f>
        <v>#REF!</v>
      </c>
      <c r="AC54" s="26" t="e">
        <f>IF(AND('Mapa final'!#REF!="Muy Baja",'Mapa final'!#REF!="Mayor"),CONCATENATE("R9C",'Mapa final'!#REF!),"")</f>
        <v>#REF!</v>
      </c>
      <c r="AD54" s="26" t="e">
        <f>IF(AND('Mapa final'!#REF!="Muy Baja",'Mapa final'!#REF!="Mayor"),CONCATENATE("R9C",'Mapa final'!#REF!),"")</f>
        <v>#REF!</v>
      </c>
      <c r="AE54" s="26" t="e">
        <f>IF(AND('Mapa final'!#REF!="Muy Baja",'Mapa final'!#REF!="Mayor"),CONCATENATE("R9C",'Mapa final'!#REF!),"")</f>
        <v>#REF!</v>
      </c>
      <c r="AF54" s="26" t="e">
        <f>IF(AND('Mapa final'!#REF!="Muy Baja",'Mapa final'!#REF!="Mayor"),CONCATENATE("R9C",'Mapa final'!#REF!),"")</f>
        <v>#REF!</v>
      </c>
      <c r="AG54" s="27" t="e">
        <f>IF(AND('Mapa final'!#REF!="Muy Baja",'Mapa final'!#REF!="Mayor"),CONCATENATE("R9C",'Mapa final'!#REF!),"")</f>
        <v>#REF!</v>
      </c>
      <c r="AH54" s="28" t="e">
        <f>IF(AND('Mapa final'!#REF!="Muy Baja",'Mapa final'!#REF!="Catastrófico"),CONCATENATE("R9C",'Mapa final'!#REF!),"")</f>
        <v>#REF!</v>
      </c>
      <c r="AI54" s="29" t="e">
        <f>IF(AND('Mapa final'!#REF!="Muy Baja",'Mapa final'!#REF!="Catastrófico"),CONCATENATE("R9C",'Mapa final'!#REF!),"")</f>
        <v>#REF!</v>
      </c>
      <c r="AJ54" s="29" t="e">
        <f>IF(AND('Mapa final'!#REF!="Muy Baja",'Mapa final'!#REF!="Catastrófico"),CONCATENATE("R9C",'Mapa final'!#REF!),"")</f>
        <v>#REF!</v>
      </c>
      <c r="AK54" s="29" t="e">
        <f>IF(AND('Mapa final'!#REF!="Muy Baja",'Mapa final'!#REF!="Catastrófico"),CONCATENATE("R9C",'Mapa final'!#REF!),"")</f>
        <v>#REF!</v>
      </c>
      <c r="AL54" s="29" t="e">
        <f>IF(AND('Mapa final'!#REF!="Muy Baja",'Mapa final'!#REF!="Catastrófico"),CONCATENATE("R9C",'Mapa final'!#REF!),"")</f>
        <v>#REF!</v>
      </c>
      <c r="AM54" s="30"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11"/>
      <c r="C55" s="256"/>
      <c r="D55" s="212"/>
      <c r="E55" s="223"/>
      <c r="F55" s="247"/>
      <c r="G55" s="247"/>
      <c r="H55" s="247"/>
      <c r="I55" s="226"/>
      <c r="J55" s="52" t="e">
        <f>IF(AND('Mapa final'!#REF!="Muy Baja",'Mapa final'!#REF!="Leve"),CONCATENATE("R10C",'Mapa final'!#REF!),"")</f>
        <v>#REF!</v>
      </c>
      <c r="K55" s="53" t="e">
        <f>IF(AND('Mapa final'!#REF!="Muy Baja",'Mapa final'!#REF!="Leve"),CONCATENATE("R10C",'Mapa final'!#REF!),"")</f>
        <v>#REF!</v>
      </c>
      <c r="L55" s="53" t="e">
        <f>IF(AND('Mapa final'!#REF!="Muy Baja",'Mapa final'!#REF!="Leve"),CONCATENATE("R10C",'Mapa final'!#REF!),"")</f>
        <v>#REF!</v>
      </c>
      <c r="M55" s="53" t="e">
        <f>IF(AND('Mapa final'!#REF!="Muy Baja",'Mapa final'!#REF!="Leve"),CONCATENATE("R10C",'Mapa final'!#REF!),"")</f>
        <v>#REF!</v>
      </c>
      <c r="N55" s="53" t="e">
        <f>IF(AND('Mapa final'!#REF!="Muy Baja",'Mapa final'!#REF!="Leve"),CONCATENATE("R10C",'Mapa final'!#REF!),"")</f>
        <v>#REF!</v>
      </c>
      <c r="O55" s="54" t="e">
        <f>IF(AND('Mapa final'!#REF!="Muy Baja",'Mapa final'!#REF!="Leve"),CONCATENATE("R10C",'Mapa final'!#REF!),"")</f>
        <v>#REF!</v>
      </c>
      <c r="P55" s="52" t="e">
        <f>IF(AND('Mapa final'!#REF!="Muy Baja",'Mapa final'!#REF!="Menor"),CONCATENATE("R10C",'Mapa final'!#REF!),"")</f>
        <v>#REF!</v>
      </c>
      <c r="Q55" s="53" t="e">
        <f>IF(AND('Mapa final'!#REF!="Muy Baja",'Mapa final'!#REF!="Menor"),CONCATENATE("R10C",'Mapa final'!#REF!),"")</f>
        <v>#REF!</v>
      </c>
      <c r="R55" s="53" t="e">
        <f>IF(AND('Mapa final'!#REF!="Muy Baja",'Mapa final'!#REF!="Menor"),CONCATENATE("R10C",'Mapa final'!#REF!),"")</f>
        <v>#REF!</v>
      </c>
      <c r="S55" s="53" t="e">
        <f>IF(AND('Mapa final'!#REF!="Muy Baja",'Mapa final'!#REF!="Menor"),CONCATENATE("R10C",'Mapa final'!#REF!),"")</f>
        <v>#REF!</v>
      </c>
      <c r="T55" s="53" t="e">
        <f>IF(AND('Mapa final'!#REF!="Muy Baja",'Mapa final'!#REF!="Menor"),CONCATENATE("R10C",'Mapa final'!#REF!),"")</f>
        <v>#REF!</v>
      </c>
      <c r="U55" s="54" t="e">
        <f>IF(AND('Mapa final'!#REF!="Muy Baja",'Mapa final'!#REF!="Menor"),CONCATENATE("R10C",'Mapa final'!#REF!),"")</f>
        <v>#REF!</v>
      </c>
      <c r="V55" s="43" t="e">
        <f>IF(AND('Mapa final'!#REF!="Muy Baja",'Mapa final'!#REF!="Moderado"),CONCATENATE("R10C",'Mapa final'!#REF!),"")</f>
        <v>#REF!</v>
      </c>
      <c r="W55" s="44" t="e">
        <f>IF(AND('Mapa final'!#REF!="Muy Baja",'Mapa final'!#REF!="Moderado"),CONCATENATE("R10C",'Mapa final'!#REF!),"")</f>
        <v>#REF!</v>
      </c>
      <c r="X55" s="44" t="e">
        <f>IF(AND('Mapa final'!#REF!="Muy Baja",'Mapa final'!#REF!="Moderado"),CONCATENATE("R10C",'Mapa final'!#REF!),"")</f>
        <v>#REF!</v>
      </c>
      <c r="Y55" s="44" t="e">
        <f>IF(AND('Mapa final'!#REF!="Muy Baja",'Mapa final'!#REF!="Moderado"),CONCATENATE("R10C",'Mapa final'!#REF!),"")</f>
        <v>#REF!</v>
      </c>
      <c r="Z55" s="44" t="e">
        <f>IF(AND('Mapa final'!#REF!="Muy Baja",'Mapa final'!#REF!="Moderado"),CONCATENATE("R10C",'Mapa final'!#REF!),"")</f>
        <v>#REF!</v>
      </c>
      <c r="AA55" s="45" t="e">
        <f>IF(AND('Mapa final'!#REF!="Muy Baja",'Mapa final'!#REF!="Moderado"),CONCATENATE("R10C",'Mapa final'!#REF!),"")</f>
        <v>#REF!</v>
      </c>
      <c r="AB55" s="31" t="e">
        <f>IF(AND('Mapa final'!#REF!="Muy Baja",'Mapa final'!#REF!="Mayor"),CONCATENATE("R10C",'Mapa final'!#REF!),"")</f>
        <v>#REF!</v>
      </c>
      <c r="AC55" s="32" t="e">
        <f>IF(AND('Mapa final'!#REF!="Muy Baja",'Mapa final'!#REF!="Mayor"),CONCATENATE("R10C",'Mapa final'!#REF!),"")</f>
        <v>#REF!</v>
      </c>
      <c r="AD55" s="32" t="e">
        <f>IF(AND('Mapa final'!#REF!="Muy Baja",'Mapa final'!#REF!="Mayor"),CONCATENATE("R10C",'Mapa final'!#REF!),"")</f>
        <v>#REF!</v>
      </c>
      <c r="AE55" s="32" t="e">
        <f>IF(AND('Mapa final'!#REF!="Muy Baja",'Mapa final'!#REF!="Mayor"),CONCATENATE("R10C",'Mapa final'!#REF!),"")</f>
        <v>#REF!</v>
      </c>
      <c r="AF55" s="32" t="e">
        <f>IF(AND('Mapa final'!#REF!="Muy Baja",'Mapa final'!#REF!="Mayor"),CONCATENATE("R10C",'Mapa final'!#REF!),"")</f>
        <v>#REF!</v>
      </c>
      <c r="AG55" s="33" t="e">
        <f>IF(AND('Mapa final'!#REF!="Muy Baja",'Mapa final'!#REF!="Mayor"),CONCATENATE("R10C",'Mapa final'!#REF!),"")</f>
        <v>#REF!</v>
      </c>
      <c r="AH55" s="34" t="e">
        <f>IF(AND('Mapa final'!#REF!="Muy Baja",'Mapa final'!#REF!="Catastrófico"),CONCATENATE("R10C",'Mapa final'!#REF!),"")</f>
        <v>#REF!</v>
      </c>
      <c r="AI55" s="35" t="e">
        <f>IF(AND('Mapa final'!#REF!="Muy Baja",'Mapa final'!#REF!="Catastrófico"),CONCATENATE("R10C",'Mapa final'!#REF!),"")</f>
        <v>#REF!</v>
      </c>
      <c r="AJ55" s="35" t="e">
        <f>IF(AND('Mapa final'!#REF!="Muy Baja",'Mapa final'!#REF!="Catastrófico"),CONCATENATE("R10C",'Mapa final'!#REF!),"")</f>
        <v>#REF!</v>
      </c>
      <c r="AK55" s="35" t="e">
        <f>IF(AND('Mapa final'!#REF!="Muy Baja",'Mapa final'!#REF!="Catastrófico"),CONCATENATE("R10C",'Mapa final'!#REF!),"")</f>
        <v>#REF!</v>
      </c>
      <c r="AL55" s="35" t="e">
        <f>IF(AND('Mapa final'!#REF!="Muy Baja",'Mapa final'!#REF!="Catastrófico"),CONCATENATE("R10C",'Mapa final'!#REF!),"")</f>
        <v>#REF!</v>
      </c>
      <c r="AM55" s="36"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62" t="s">
        <v>104</v>
      </c>
      <c r="K56" s="246"/>
      <c r="L56" s="246"/>
      <c r="M56" s="246"/>
      <c r="N56" s="246"/>
      <c r="O56" s="228"/>
      <c r="P56" s="262" t="s">
        <v>105</v>
      </c>
      <c r="Q56" s="246"/>
      <c r="R56" s="246"/>
      <c r="S56" s="246"/>
      <c r="T56" s="246"/>
      <c r="U56" s="228"/>
      <c r="V56" s="262" t="s">
        <v>106</v>
      </c>
      <c r="W56" s="246"/>
      <c r="X56" s="246"/>
      <c r="Y56" s="246"/>
      <c r="Z56" s="246"/>
      <c r="AA56" s="228"/>
      <c r="AB56" s="262" t="s">
        <v>107</v>
      </c>
      <c r="AC56" s="246"/>
      <c r="AD56" s="246"/>
      <c r="AE56" s="246"/>
      <c r="AF56" s="246"/>
      <c r="AG56" s="228"/>
      <c r="AH56" s="262" t="s">
        <v>108</v>
      </c>
      <c r="AI56" s="246"/>
      <c r="AJ56" s="246"/>
      <c r="AK56" s="246"/>
      <c r="AL56" s="246"/>
      <c r="AM56" s="22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89"/>
      <c r="K57" s="177"/>
      <c r="L57" s="177"/>
      <c r="M57" s="177"/>
      <c r="N57" s="177"/>
      <c r="O57" s="178"/>
      <c r="P57" s="189"/>
      <c r="Q57" s="177"/>
      <c r="R57" s="177"/>
      <c r="S57" s="177"/>
      <c r="T57" s="177"/>
      <c r="U57" s="178"/>
      <c r="V57" s="189"/>
      <c r="W57" s="177"/>
      <c r="X57" s="177"/>
      <c r="Y57" s="177"/>
      <c r="Z57" s="177"/>
      <c r="AA57" s="178"/>
      <c r="AB57" s="189"/>
      <c r="AC57" s="177"/>
      <c r="AD57" s="177"/>
      <c r="AE57" s="177"/>
      <c r="AF57" s="177"/>
      <c r="AG57" s="178"/>
      <c r="AH57" s="189"/>
      <c r="AI57" s="177"/>
      <c r="AJ57" s="177"/>
      <c r="AK57" s="177"/>
      <c r="AL57" s="177"/>
      <c r="AM57" s="178"/>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89"/>
      <c r="K58" s="177"/>
      <c r="L58" s="177"/>
      <c r="M58" s="177"/>
      <c r="N58" s="177"/>
      <c r="O58" s="178"/>
      <c r="P58" s="189"/>
      <c r="Q58" s="177"/>
      <c r="R58" s="177"/>
      <c r="S58" s="177"/>
      <c r="T58" s="177"/>
      <c r="U58" s="178"/>
      <c r="V58" s="189"/>
      <c r="W58" s="177"/>
      <c r="X58" s="177"/>
      <c r="Y58" s="177"/>
      <c r="Z58" s="177"/>
      <c r="AA58" s="178"/>
      <c r="AB58" s="189"/>
      <c r="AC58" s="177"/>
      <c r="AD58" s="177"/>
      <c r="AE58" s="177"/>
      <c r="AF58" s="177"/>
      <c r="AG58" s="178"/>
      <c r="AH58" s="189"/>
      <c r="AI58" s="177"/>
      <c r="AJ58" s="177"/>
      <c r="AK58" s="177"/>
      <c r="AL58" s="177"/>
      <c r="AM58" s="178"/>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89"/>
      <c r="K59" s="177"/>
      <c r="L59" s="177"/>
      <c r="M59" s="177"/>
      <c r="N59" s="177"/>
      <c r="O59" s="178"/>
      <c r="P59" s="189"/>
      <c r="Q59" s="177"/>
      <c r="R59" s="177"/>
      <c r="S59" s="177"/>
      <c r="T59" s="177"/>
      <c r="U59" s="178"/>
      <c r="V59" s="189"/>
      <c r="W59" s="177"/>
      <c r="X59" s="177"/>
      <c r="Y59" s="177"/>
      <c r="Z59" s="177"/>
      <c r="AA59" s="178"/>
      <c r="AB59" s="189"/>
      <c r="AC59" s="177"/>
      <c r="AD59" s="177"/>
      <c r="AE59" s="177"/>
      <c r="AF59" s="177"/>
      <c r="AG59" s="178"/>
      <c r="AH59" s="189"/>
      <c r="AI59" s="177"/>
      <c r="AJ59" s="177"/>
      <c r="AK59" s="177"/>
      <c r="AL59" s="177"/>
      <c r="AM59" s="178"/>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89"/>
      <c r="K60" s="177"/>
      <c r="L60" s="177"/>
      <c r="M60" s="177"/>
      <c r="N60" s="177"/>
      <c r="O60" s="178"/>
      <c r="P60" s="189"/>
      <c r="Q60" s="177"/>
      <c r="R60" s="177"/>
      <c r="S60" s="177"/>
      <c r="T60" s="177"/>
      <c r="U60" s="178"/>
      <c r="V60" s="189"/>
      <c r="W60" s="177"/>
      <c r="X60" s="177"/>
      <c r="Y60" s="177"/>
      <c r="Z60" s="177"/>
      <c r="AA60" s="178"/>
      <c r="AB60" s="189"/>
      <c r="AC60" s="177"/>
      <c r="AD60" s="177"/>
      <c r="AE60" s="177"/>
      <c r="AF60" s="177"/>
      <c r="AG60" s="178"/>
      <c r="AH60" s="189"/>
      <c r="AI60" s="177"/>
      <c r="AJ60" s="177"/>
      <c r="AK60" s="177"/>
      <c r="AL60" s="177"/>
      <c r="AM60" s="178"/>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23"/>
      <c r="K61" s="247"/>
      <c r="L61" s="247"/>
      <c r="M61" s="247"/>
      <c r="N61" s="247"/>
      <c r="O61" s="226"/>
      <c r="P61" s="223"/>
      <c r="Q61" s="247"/>
      <c r="R61" s="247"/>
      <c r="S61" s="247"/>
      <c r="T61" s="247"/>
      <c r="U61" s="226"/>
      <c r="V61" s="223"/>
      <c r="W61" s="247"/>
      <c r="X61" s="247"/>
      <c r="Y61" s="247"/>
      <c r="Z61" s="247"/>
      <c r="AA61" s="226"/>
      <c r="AB61" s="223"/>
      <c r="AC61" s="247"/>
      <c r="AD61" s="247"/>
      <c r="AE61" s="247"/>
      <c r="AF61" s="247"/>
      <c r="AG61" s="226"/>
      <c r="AH61" s="223"/>
      <c r="AI61" s="247"/>
      <c r="AJ61" s="247"/>
      <c r="AK61" s="247"/>
      <c r="AL61" s="247"/>
      <c r="AM61" s="226"/>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
      <c r="AV63" s="1"/>
      <c r="AW63" s="1"/>
      <c r="AX63" s="1"/>
      <c r="AY63" s="1"/>
      <c r="AZ63" s="1"/>
      <c r="BA63" s="1"/>
      <c r="BB63" s="1"/>
      <c r="BC63" s="1"/>
      <c r="BD63" s="1"/>
      <c r="BE63" s="1"/>
      <c r="BF63" s="1"/>
      <c r="BG63" s="1"/>
      <c r="BH63" s="1"/>
    </row>
    <row r="64" spans="1:61" ht="15" customHeight="1" x14ac:dyDescent="0.25">
      <c r="A64" s="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topLeftCell="A3" workbookViewId="0">
      <selection activeCell="C7" sqref="C7"/>
    </sheetView>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1"/>
      <c r="B1" s="264" t="s">
        <v>110</v>
      </c>
      <c r="C1" s="177"/>
      <c r="D1" s="177"/>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56"/>
      <c r="C3" s="57" t="s">
        <v>111</v>
      </c>
      <c r="D3" s="57" t="s">
        <v>94</v>
      </c>
      <c r="E3" s="1"/>
      <c r="F3" s="1"/>
      <c r="G3" s="1"/>
      <c r="H3" s="1"/>
      <c r="I3" s="1"/>
      <c r="J3" s="1"/>
      <c r="K3" s="1"/>
      <c r="L3" s="1"/>
      <c r="M3" s="1"/>
      <c r="N3" s="1"/>
      <c r="O3" s="1"/>
      <c r="P3" s="1"/>
      <c r="Q3" s="1"/>
      <c r="R3" s="1"/>
      <c r="S3" s="1"/>
      <c r="T3" s="1"/>
      <c r="U3" s="1"/>
      <c r="V3" s="1"/>
      <c r="W3" s="1"/>
      <c r="X3" s="1"/>
    </row>
    <row r="4" spans="1:24" ht="51" x14ac:dyDescent="0.25">
      <c r="A4" s="1"/>
      <c r="B4" s="58" t="s">
        <v>112</v>
      </c>
      <c r="C4" s="59" t="s">
        <v>113</v>
      </c>
      <c r="D4" s="60">
        <v>0.2</v>
      </c>
      <c r="E4" s="1"/>
      <c r="F4" s="1"/>
      <c r="G4" s="1"/>
      <c r="H4" s="1"/>
      <c r="I4" s="1"/>
      <c r="J4" s="1"/>
      <c r="K4" s="1"/>
      <c r="L4" s="1"/>
      <c r="M4" s="1"/>
      <c r="N4" s="1"/>
      <c r="O4" s="1"/>
      <c r="P4" s="1"/>
      <c r="Q4" s="1"/>
      <c r="R4" s="1"/>
      <c r="S4" s="1"/>
      <c r="T4" s="1"/>
      <c r="U4" s="1"/>
      <c r="V4" s="1"/>
      <c r="W4" s="1"/>
      <c r="X4" s="1"/>
    </row>
    <row r="5" spans="1:24" ht="51" x14ac:dyDescent="0.25">
      <c r="A5" s="1"/>
      <c r="B5" s="61" t="s">
        <v>114</v>
      </c>
      <c r="C5" s="62" t="s">
        <v>115</v>
      </c>
      <c r="D5" s="63">
        <v>0.4</v>
      </c>
      <c r="E5" s="1"/>
      <c r="F5" s="1"/>
      <c r="G5" s="1"/>
      <c r="H5" s="1"/>
      <c r="I5" s="1"/>
      <c r="J5" s="1"/>
      <c r="K5" s="1"/>
      <c r="L5" s="1"/>
      <c r="M5" s="1"/>
      <c r="N5" s="1"/>
      <c r="O5" s="1"/>
      <c r="P5" s="1"/>
      <c r="Q5" s="1"/>
      <c r="R5" s="1"/>
      <c r="S5" s="1"/>
      <c r="T5" s="1"/>
      <c r="U5" s="1"/>
      <c r="V5" s="1"/>
      <c r="W5" s="1"/>
      <c r="X5" s="1"/>
    </row>
    <row r="6" spans="1:24" ht="51" x14ac:dyDescent="0.25">
      <c r="A6" s="1"/>
      <c r="B6" s="64" t="s">
        <v>116</v>
      </c>
      <c r="C6" s="62" t="s">
        <v>117</v>
      </c>
      <c r="D6" s="63">
        <v>0.6</v>
      </c>
      <c r="E6" s="1"/>
      <c r="F6" s="1"/>
      <c r="G6" s="1"/>
      <c r="H6" s="1"/>
      <c r="I6" s="1"/>
      <c r="J6" s="1"/>
      <c r="K6" s="1"/>
      <c r="L6" s="1"/>
      <c r="M6" s="1"/>
      <c r="N6" s="1"/>
      <c r="O6" s="1"/>
      <c r="P6" s="1"/>
      <c r="Q6" s="1"/>
      <c r="R6" s="1"/>
      <c r="S6" s="1"/>
      <c r="T6" s="1"/>
      <c r="U6" s="1"/>
      <c r="V6" s="1"/>
      <c r="W6" s="1"/>
      <c r="X6" s="1"/>
    </row>
    <row r="7" spans="1:24" ht="76.5" x14ac:dyDescent="0.25">
      <c r="A7" s="1"/>
      <c r="B7" s="65" t="s">
        <v>118</v>
      </c>
      <c r="C7" s="62" t="s">
        <v>119</v>
      </c>
      <c r="D7" s="63">
        <v>0.8</v>
      </c>
      <c r="E7" s="1"/>
      <c r="F7" s="1"/>
      <c r="G7" s="1"/>
      <c r="H7" s="1"/>
      <c r="I7" s="1"/>
      <c r="J7" s="1"/>
      <c r="K7" s="1"/>
      <c r="L7" s="1"/>
      <c r="M7" s="1"/>
      <c r="N7" s="1"/>
      <c r="O7" s="1"/>
      <c r="P7" s="1"/>
      <c r="Q7" s="1"/>
      <c r="R7" s="1"/>
      <c r="S7" s="1"/>
      <c r="T7" s="1"/>
      <c r="U7" s="1"/>
      <c r="V7" s="1"/>
      <c r="W7" s="1"/>
      <c r="X7" s="1"/>
    </row>
    <row r="8" spans="1:24" ht="51" x14ac:dyDescent="0.25">
      <c r="A8" s="1"/>
      <c r="B8" s="66" t="s">
        <v>120</v>
      </c>
      <c r="C8" s="62" t="s">
        <v>121</v>
      </c>
      <c r="D8" s="63">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67"/>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topLeftCell="B2" zoomScale="70" zoomScaleNormal="70" workbookViewId="0">
      <selection activeCell="C7" sqref="C7"/>
    </sheetView>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1"/>
      <c r="B1" s="265" t="s">
        <v>122</v>
      </c>
      <c r="C1" s="177"/>
      <c r="D1" s="177"/>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68"/>
      <c r="C3" s="69" t="s">
        <v>123</v>
      </c>
      <c r="D3" s="69" t="s">
        <v>124</v>
      </c>
      <c r="E3" s="1"/>
      <c r="F3" s="1"/>
      <c r="G3" s="1"/>
      <c r="H3" s="1"/>
      <c r="I3" s="1"/>
      <c r="J3" s="1"/>
      <c r="K3" s="1"/>
      <c r="L3" s="1"/>
      <c r="M3" s="1"/>
      <c r="N3" s="1"/>
      <c r="O3" s="1"/>
      <c r="P3" s="1"/>
      <c r="Q3" s="1"/>
      <c r="R3" s="1"/>
      <c r="S3" s="1"/>
      <c r="T3" s="1"/>
      <c r="U3" s="1"/>
    </row>
    <row r="4" spans="1:21" ht="33.75" x14ac:dyDescent="0.25">
      <c r="A4" s="70" t="s">
        <v>125</v>
      </c>
      <c r="B4" s="71" t="s">
        <v>126</v>
      </c>
      <c r="C4" s="72" t="s">
        <v>127</v>
      </c>
      <c r="D4" s="73" t="s">
        <v>128</v>
      </c>
      <c r="E4" s="1"/>
      <c r="F4" s="1"/>
      <c r="G4" s="1"/>
      <c r="H4" s="1"/>
      <c r="I4" s="1"/>
      <c r="J4" s="1"/>
      <c r="K4" s="1"/>
      <c r="L4" s="1"/>
      <c r="M4" s="1"/>
      <c r="N4" s="1"/>
      <c r="O4" s="1"/>
      <c r="P4" s="1"/>
      <c r="Q4" s="1"/>
      <c r="R4" s="1"/>
      <c r="S4" s="1"/>
      <c r="T4" s="1"/>
      <c r="U4" s="1"/>
    </row>
    <row r="5" spans="1:21" ht="67.5" x14ac:dyDescent="0.25">
      <c r="A5" s="70" t="s">
        <v>129</v>
      </c>
      <c r="B5" s="74" t="s">
        <v>130</v>
      </c>
      <c r="C5" s="75" t="s">
        <v>131</v>
      </c>
      <c r="D5" s="76" t="s">
        <v>132</v>
      </c>
      <c r="E5" s="1"/>
      <c r="F5" s="1"/>
      <c r="G5" s="1"/>
      <c r="H5" s="1"/>
      <c r="I5" s="1"/>
      <c r="J5" s="1"/>
      <c r="K5" s="1"/>
      <c r="L5" s="1"/>
      <c r="M5" s="1"/>
      <c r="N5" s="1"/>
      <c r="O5" s="1"/>
      <c r="P5" s="1"/>
      <c r="Q5" s="1"/>
      <c r="R5" s="1"/>
      <c r="S5" s="1"/>
      <c r="T5" s="1"/>
      <c r="U5" s="1"/>
    </row>
    <row r="6" spans="1:21" ht="67.5" x14ac:dyDescent="0.25">
      <c r="A6" s="70" t="s">
        <v>100</v>
      </c>
      <c r="B6" s="77" t="s">
        <v>133</v>
      </c>
      <c r="C6" s="107" t="s">
        <v>134</v>
      </c>
      <c r="D6" s="108" t="s">
        <v>215</v>
      </c>
      <c r="E6" s="1"/>
      <c r="F6" s="1"/>
      <c r="G6" s="1"/>
      <c r="H6" s="1"/>
      <c r="I6" s="1"/>
      <c r="J6" s="1"/>
      <c r="K6" s="1"/>
      <c r="L6" s="1"/>
      <c r="M6" s="1"/>
      <c r="N6" s="1"/>
      <c r="O6" s="1"/>
      <c r="P6" s="1"/>
      <c r="Q6" s="1"/>
      <c r="R6" s="1"/>
      <c r="S6" s="1"/>
      <c r="T6" s="1"/>
      <c r="U6" s="1"/>
    </row>
    <row r="7" spans="1:21" ht="101.25" x14ac:dyDescent="0.25">
      <c r="A7" s="70" t="s">
        <v>136</v>
      </c>
      <c r="B7" s="78" t="s">
        <v>137</v>
      </c>
      <c r="C7" s="75" t="s">
        <v>138</v>
      </c>
      <c r="D7" s="76" t="s">
        <v>214</v>
      </c>
      <c r="E7" s="1"/>
      <c r="F7" s="1"/>
      <c r="G7" s="1"/>
      <c r="H7" s="1"/>
      <c r="I7" s="1"/>
      <c r="J7" s="1"/>
      <c r="K7" s="1"/>
      <c r="L7" s="1"/>
      <c r="M7" s="1"/>
      <c r="N7" s="1"/>
      <c r="O7" s="1"/>
      <c r="P7" s="1"/>
      <c r="Q7" s="1"/>
      <c r="R7" s="1"/>
      <c r="S7" s="1"/>
      <c r="T7" s="1"/>
      <c r="U7" s="1"/>
    </row>
    <row r="8" spans="1:21" ht="67.5" x14ac:dyDescent="0.25">
      <c r="A8" s="70" t="s">
        <v>140</v>
      </c>
      <c r="B8" s="79" t="s">
        <v>141</v>
      </c>
      <c r="C8" s="75" t="s">
        <v>142</v>
      </c>
      <c r="D8" s="76" t="s">
        <v>143</v>
      </c>
      <c r="E8" s="1"/>
      <c r="F8" s="1"/>
      <c r="G8" s="1"/>
      <c r="H8" s="1"/>
      <c r="I8" s="1"/>
      <c r="J8" s="1"/>
      <c r="K8" s="1"/>
      <c r="L8" s="1"/>
      <c r="M8" s="1"/>
      <c r="N8" s="1"/>
      <c r="O8" s="1"/>
      <c r="P8" s="1"/>
      <c r="Q8" s="1"/>
      <c r="R8" s="1"/>
      <c r="S8" s="1"/>
      <c r="T8" s="1"/>
      <c r="U8" s="1"/>
    </row>
    <row r="9" spans="1:21" ht="20.25" x14ac:dyDescent="0.25">
      <c r="A9" s="70"/>
      <c r="B9" s="70"/>
      <c r="C9" s="80"/>
      <c r="D9" s="80"/>
      <c r="E9" s="1"/>
      <c r="F9" s="1"/>
      <c r="G9" s="1"/>
      <c r="H9" s="1"/>
      <c r="I9" s="1"/>
      <c r="J9" s="1"/>
      <c r="K9" s="1"/>
      <c r="L9" s="1"/>
      <c r="M9" s="1"/>
      <c r="N9" s="1"/>
      <c r="O9" s="1"/>
      <c r="P9" s="1"/>
      <c r="Q9" s="1"/>
      <c r="R9" s="1"/>
      <c r="S9" s="1"/>
      <c r="T9" s="1"/>
      <c r="U9" s="1"/>
    </row>
    <row r="10" spans="1:21" ht="16.5" x14ac:dyDescent="0.25">
      <c r="A10" s="70"/>
      <c r="B10" s="81"/>
      <c r="C10" s="81"/>
      <c r="D10" s="81"/>
      <c r="E10" s="1"/>
      <c r="F10" s="1"/>
      <c r="G10" s="1"/>
      <c r="H10" s="1"/>
      <c r="I10" s="1"/>
      <c r="J10" s="1"/>
      <c r="K10" s="1"/>
      <c r="L10" s="1"/>
      <c r="M10" s="1"/>
      <c r="N10" s="1"/>
      <c r="O10" s="1"/>
      <c r="P10" s="1"/>
      <c r="Q10" s="1"/>
      <c r="R10" s="1"/>
      <c r="S10" s="1"/>
      <c r="T10" s="1"/>
      <c r="U10" s="1"/>
    </row>
    <row r="11" spans="1:21" x14ac:dyDescent="0.25">
      <c r="A11" s="70"/>
      <c r="B11" s="70" t="s">
        <v>144</v>
      </c>
      <c r="C11" s="70" t="s">
        <v>145</v>
      </c>
      <c r="D11" s="70" t="s">
        <v>146</v>
      </c>
      <c r="E11" s="1"/>
      <c r="F11" s="1"/>
      <c r="G11" s="1"/>
      <c r="H11" s="1"/>
      <c r="I11" s="1"/>
      <c r="J11" s="1"/>
      <c r="K11" s="1"/>
      <c r="L11" s="1"/>
      <c r="M11" s="1"/>
      <c r="N11" s="1"/>
      <c r="O11" s="1"/>
      <c r="P11" s="1"/>
      <c r="Q11" s="1"/>
      <c r="R11" s="1"/>
      <c r="S11" s="1"/>
      <c r="T11" s="1"/>
      <c r="U11" s="1"/>
    </row>
    <row r="12" spans="1:21" x14ac:dyDescent="0.25">
      <c r="A12" s="70"/>
      <c r="B12" s="70" t="s">
        <v>147</v>
      </c>
      <c r="C12" s="70" t="s">
        <v>148</v>
      </c>
      <c r="D12" s="70" t="s">
        <v>149</v>
      </c>
      <c r="E12" s="1"/>
      <c r="F12" s="1"/>
      <c r="G12" s="1"/>
      <c r="H12" s="1"/>
      <c r="I12" s="1"/>
      <c r="J12" s="1"/>
      <c r="K12" s="1"/>
      <c r="L12" s="1"/>
      <c r="M12" s="1"/>
      <c r="N12" s="1"/>
      <c r="O12" s="1"/>
      <c r="P12" s="1"/>
      <c r="Q12" s="1"/>
      <c r="R12" s="1"/>
      <c r="S12" s="1"/>
      <c r="T12" s="1"/>
      <c r="U12" s="1"/>
    </row>
    <row r="13" spans="1:21" x14ac:dyDescent="0.25">
      <c r="A13" s="70"/>
      <c r="B13" s="70"/>
      <c r="C13" s="70" t="s">
        <v>150</v>
      </c>
      <c r="D13" s="70" t="s">
        <v>151</v>
      </c>
      <c r="E13" s="1"/>
      <c r="F13" s="1"/>
      <c r="G13" s="1"/>
      <c r="H13" s="1"/>
      <c r="I13" s="1"/>
      <c r="J13" s="1"/>
      <c r="K13" s="1"/>
      <c r="L13" s="1"/>
      <c r="M13" s="1"/>
      <c r="N13" s="1"/>
      <c r="O13" s="1"/>
      <c r="P13" s="1"/>
      <c r="Q13" s="1"/>
      <c r="R13" s="1"/>
      <c r="S13" s="1"/>
      <c r="T13" s="1"/>
      <c r="U13" s="1"/>
    </row>
    <row r="14" spans="1:21" x14ac:dyDescent="0.25">
      <c r="A14" s="70"/>
      <c r="B14" s="70"/>
      <c r="C14" s="70" t="s">
        <v>152</v>
      </c>
      <c r="D14" s="70" t="s">
        <v>153</v>
      </c>
      <c r="E14" s="1"/>
      <c r="F14" s="1"/>
      <c r="G14" s="1"/>
      <c r="H14" s="1"/>
      <c r="I14" s="1"/>
      <c r="J14" s="1"/>
      <c r="K14" s="1"/>
      <c r="L14" s="1"/>
      <c r="M14" s="1"/>
      <c r="N14" s="1"/>
      <c r="O14" s="1"/>
      <c r="P14" s="1"/>
      <c r="Q14" s="1"/>
      <c r="R14" s="1"/>
      <c r="S14" s="1"/>
      <c r="T14" s="1"/>
      <c r="U14" s="1"/>
    </row>
    <row r="15" spans="1:21" x14ac:dyDescent="0.25">
      <c r="A15" s="70"/>
      <c r="B15" s="70"/>
      <c r="C15" s="70" t="s">
        <v>154</v>
      </c>
      <c r="D15" s="70" t="s">
        <v>155</v>
      </c>
      <c r="E15" s="1"/>
      <c r="F15" s="1"/>
      <c r="G15" s="1"/>
      <c r="H15" s="1"/>
      <c r="I15" s="1"/>
      <c r="J15" s="1"/>
      <c r="K15" s="1"/>
      <c r="L15" s="1"/>
      <c r="M15" s="1"/>
      <c r="N15" s="1"/>
      <c r="O15" s="1"/>
      <c r="P15" s="1"/>
      <c r="Q15" s="1"/>
      <c r="R15" s="1"/>
      <c r="S15" s="1"/>
      <c r="T15" s="1"/>
      <c r="U15" s="1"/>
    </row>
    <row r="16" spans="1:21" x14ac:dyDescent="0.25">
      <c r="A16" s="70"/>
      <c r="B16" s="70"/>
      <c r="C16" s="70"/>
      <c r="D16" s="70"/>
      <c r="E16" s="1"/>
      <c r="F16" s="1"/>
      <c r="G16" s="1"/>
      <c r="H16" s="1"/>
      <c r="I16" s="1"/>
      <c r="J16" s="1"/>
      <c r="K16" s="1"/>
      <c r="L16" s="1"/>
      <c r="M16" s="1"/>
      <c r="N16" s="1"/>
      <c r="O16" s="1"/>
    </row>
    <row r="17" spans="1:15" x14ac:dyDescent="0.25">
      <c r="A17" s="70"/>
      <c r="B17" s="70"/>
      <c r="C17" s="70"/>
      <c r="D17" s="70"/>
      <c r="E17" s="1"/>
      <c r="F17" s="1"/>
      <c r="G17" s="1"/>
      <c r="H17" s="1"/>
      <c r="I17" s="1"/>
      <c r="J17" s="1"/>
      <c r="K17" s="1"/>
      <c r="L17" s="1"/>
      <c r="M17" s="1"/>
      <c r="N17" s="1"/>
      <c r="O17" s="1"/>
    </row>
    <row r="18" spans="1:15" x14ac:dyDescent="0.25">
      <c r="A18" s="70"/>
      <c r="B18" s="1"/>
      <c r="C18" s="1"/>
      <c r="D18" s="1"/>
      <c r="E18" s="1"/>
      <c r="F18" s="1"/>
      <c r="G18" s="1"/>
      <c r="H18" s="1"/>
      <c r="I18" s="1"/>
      <c r="J18" s="1"/>
      <c r="K18" s="1"/>
      <c r="L18" s="1"/>
      <c r="M18" s="1"/>
      <c r="N18" s="1"/>
      <c r="O18" s="1"/>
    </row>
    <row r="19" spans="1:15" x14ac:dyDescent="0.25">
      <c r="A19" s="70"/>
      <c r="B19" s="1"/>
      <c r="C19" s="1"/>
      <c r="D19" s="1"/>
      <c r="E19" s="1"/>
      <c r="F19" s="1"/>
      <c r="G19" s="1"/>
      <c r="H19" s="1"/>
      <c r="I19" s="1"/>
      <c r="J19" s="1"/>
      <c r="K19" s="1"/>
      <c r="L19" s="1"/>
      <c r="M19" s="1"/>
      <c r="N19" s="1"/>
      <c r="O19" s="1"/>
    </row>
    <row r="20" spans="1:15" x14ac:dyDescent="0.25">
      <c r="A20" s="70"/>
      <c r="B20" s="1"/>
      <c r="C20" s="1"/>
      <c r="D20" s="1"/>
      <c r="E20" s="1"/>
      <c r="F20" s="1"/>
      <c r="G20" s="1"/>
      <c r="H20" s="1"/>
      <c r="I20" s="1"/>
      <c r="J20" s="1"/>
      <c r="K20" s="1"/>
      <c r="L20" s="1"/>
      <c r="M20" s="1"/>
      <c r="N20" s="1"/>
      <c r="O20" s="1"/>
    </row>
    <row r="21" spans="1:15" ht="15.75" customHeight="1" x14ac:dyDescent="0.25">
      <c r="A21" s="70"/>
      <c r="B21" s="1"/>
      <c r="C21" s="1"/>
      <c r="D21" s="1"/>
      <c r="E21" s="1"/>
      <c r="F21" s="1"/>
      <c r="G21" s="1"/>
      <c r="H21" s="1"/>
      <c r="I21" s="1"/>
      <c r="J21" s="1"/>
      <c r="K21" s="1"/>
      <c r="L21" s="1"/>
      <c r="M21" s="1"/>
      <c r="N21" s="1"/>
      <c r="O21" s="1"/>
    </row>
    <row r="22" spans="1:15" ht="15.75" customHeight="1" x14ac:dyDescent="0.25">
      <c r="A22" s="70"/>
      <c r="B22" s="70"/>
      <c r="C22" s="80"/>
      <c r="D22" s="80"/>
      <c r="E22" s="1"/>
      <c r="F22" s="1"/>
      <c r="G22" s="1"/>
      <c r="H22" s="1"/>
      <c r="I22" s="1"/>
      <c r="J22" s="1"/>
      <c r="K22" s="1"/>
      <c r="L22" s="1"/>
      <c r="M22" s="1"/>
      <c r="N22" s="1"/>
      <c r="O22" s="1"/>
    </row>
    <row r="23" spans="1:15" ht="15.75" customHeight="1" x14ac:dyDescent="0.25">
      <c r="A23" s="70"/>
      <c r="B23" s="70"/>
      <c r="C23" s="80"/>
      <c r="D23" s="80"/>
      <c r="E23" s="1"/>
      <c r="F23" s="1"/>
      <c r="G23" s="1"/>
      <c r="H23" s="1"/>
      <c r="I23" s="1"/>
      <c r="J23" s="1"/>
      <c r="K23" s="1"/>
      <c r="L23" s="1"/>
      <c r="M23" s="1"/>
      <c r="N23" s="1"/>
      <c r="O23" s="1"/>
    </row>
    <row r="24" spans="1:15" ht="15.75" customHeight="1" x14ac:dyDescent="0.25">
      <c r="A24" s="70"/>
      <c r="B24" s="70"/>
      <c r="C24" s="80"/>
      <c r="D24" s="80"/>
      <c r="E24" s="1"/>
      <c r="F24" s="1"/>
      <c r="G24" s="1"/>
      <c r="H24" s="1"/>
      <c r="I24" s="1"/>
      <c r="J24" s="1"/>
      <c r="K24" s="1"/>
      <c r="L24" s="1"/>
      <c r="M24" s="1"/>
      <c r="N24" s="1"/>
      <c r="O24" s="1"/>
    </row>
    <row r="25" spans="1:15" ht="15.75" customHeight="1" x14ac:dyDescent="0.25">
      <c r="A25" s="70"/>
      <c r="B25" s="70"/>
      <c r="C25" s="80"/>
      <c r="D25" s="80"/>
      <c r="E25" s="1"/>
      <c r="F25" s="1"/>
      <c r="G25" s="1"/>
      <c r="H25" s="1"/>
      <c r="I25" s="1"/>
      <c r="J25" s="1"/>
      <c r="K25" s="1"/>
      <c r="L25" s="1"/>
      <c r="M25" s="1"/>
      <c r="N25" s="1"/>
      <c r="O25" s="1"/>
    </row>
    <row r="26" spans="1:15" ht="15.75" customHeight="1" x14ac:dyDescent="0.25">
      <c r="A26" s="70"/>
      <c r="B26" s="70"/>
      <c r="C26" s="80"/>
      <c r="D26" s="80"/>
      <c r="E26" s="1"/>
      <c r="F26" s="1"/>
      <c r="G26" s="1"/>
      <c r="H26" s="1"/>
      <c r="I26" s="1"/>
      <c r="J26" s="1"/>
      <c r="K26" s="1"/>
      <c r="L26" s="1"/>
      <c r="M26" s="1"/>
      <c r="N26" s="1"/>
      <c r="O26" s="1"/>
    </row>
    <row r="27" spans="1:15" ht="15.75" customHeight="1" x14ac:dyDescent="0.25">
      <c r="A27" s="70"/>
      <c r="B27" s="70"/>
      <c r="C27" s="80"/>
      <c r="D27" s="80"/>
      <c r="E27" s="1"/>
      <c r="F27" s="1"/>
      <c r="G27" s="1"/>
      <c r="H27" s="1"/>
      <c r="I27" s="1"/>
      <c r="J27" s="1"/>
      <c r="K27" s="1"/>
      <c r="L27" s="1"/>
      <c r="M27" s="1"/>
      <c r="N27" s="1"/>
      <c r="O27" s="1"/>
    </row>
    <row r="28" spans="1:15" ht="15.75" customHeight="1" x14ac:dyDescent="0.25">
      <c r="A28" s="70"/>
      <c r="B28" s="70"/>
      <c r="C28" s="80"/>
      <c r="D28" s="80"/>
      <c r="E28" s="1"/>
      <c r="F28" s="1"/>
      <c r="G28" s="1"/>
      <c r="H28" s="1"/>
      <c r="I28" s="1"/>
      <c r="J28" s="1"/>
      <c r="K28" s="1"/>
      <c r="L28" s="1"/>
      <c r="M28" s="1"/>
      <c r="N28" s="1"/>
      <c r="O28" s="1"/>
    </row>
    <row r="29" spans="1:15" ht="15.75" customHeight="1" x14ac:dyDescent="0.25">
      <c r="A29" s="70"/>
      <c r="B29" s="70"/>
      <c r="C29" s="80"/>
      <c r="D29" s="80"/>
      <c r="E29" s="1"/>
      <c r="F29" s="1"/>
      <c r="G29" s="1"/>
      <c r="H29" s="1"/>
      <c r="I29" s="1"/>
      <c r="J29" s="1"/>
      <c r="K29" s="1"/>
      <c r="L29" s="1"/>
      <c r="M29" s="1"/>
      <c r="N29" s="1"/>
      <c r="O29" s="1"/>
    </row>
    <row r="30" spans="1:15" ht="15.75" customHeight="1" x14ac:dyDescent="0.25">
      <c r="A30" s="70"/>
      <c r="B30" s="70"/>
      <c r="C30" s="80"/>
      <c r="D30" s="80"/>
      <c r="E30" s="1"/>
      <c r="F30" s="1"/>
      <c r="G30" s="1"/>
      <c r="H30" s="1"/>
      <c r="I30" s="1"/>
      <c r="J30" s="1"/>
      <c r="K30" s="1"/>
      <c r="L30" s="1"/>
      <c r="M30" s="1"/>
      <c r="N30" s="1"/>
      <c r="O30" s="1"/>
    </row>
    <row r="31" spans="1:15" ht="15.75" customHeight="1" x14ac:dyDescent="0.25">
      <c r="A31" s="70"/>
      <c r="B31" s="70"/>
      <c r="C31" s="80"/>
      <c r="D31" s="80"/>
      <c r="E31" s="1"/>
      <c r="F31" s="1"/>
      <c r="G31" s="1"/>
      <c r="H31" s="1"/>
      <c r="I31" s="1"/>
      <c r="J31" s="1"/>
      <c r="K31" s="1"/>
      <c r="L31" s="1"/>
      <c r="M31" s="1"/>
      <c r="N31" s="1"/>
      <c r="O31" s="1"/>
    </row>
    <row r="32" spans="1:15" ht="15.75" customHeight="1" x14ac:dyDescent="0.25">
      <c r="A32" s="70"/>
      <c r="B32" s="70"/>
      <c r="C32" s="80"/>
      <c r="D32" s="80"/>
      <c r="E32" s="1"/>
      <c r="F32" s="1"/>
      <c r="G32" s="1"/>
      <c r="H32" s="1"/>
      <c r="I32" s="1"/>
      <c r="J32" s="1"/>
      <c r="K32" s="1"/>
      <c r="L32" s="1"/>
      <c r="M32" s="1"/>
      <c r="N32" s="1"/>
      <c r="O32" s="1"/>
    </row>
    <row r="33" spans="1:15" ht="15.75" customHeight="1" x14ac:dyDescent="0.25">
      <c r="A33" s="70"/>
      <c r="B33" s="70"/>
      <c r="C33" s="80"/>
      <c r="D33" s="80"/>
      <c r="E33" s="1"/>
      <c r="F33" s="1"/>
      <c r="G33" s="1"/>
      <c r="H33" s="1"/>
      <c r="I33" s="1"/>
      <c r="J33" s="1"/>
      <c r="K33" s="1"/>
      <c r="L33" s="1"/>
      <c r="M33" s="1"/>
      <c r="N33" s="1"/>
      <c r="O33" s="1"/>
    </row>
    <row r="34" spans="1:15" ht="15.75" customHeight="1" x14ac:dyDescent="0.25">
      <c r="A34" s="70"/>
      <c r="B34" s="70"/>
      <c r="C34" s="80"/>
      <c r="D34" s="80"/>
      <c r="E34" s="1"/>
      <c r="F34" s="1"/>
      <c r="G34" s="1"/>
      <c r="H34" s="1"/>
      <c r="I34" s="1"/>
      <c r="J34" s="1"/>
      <c r="K34" s="1"/>
      <c r="L34" s="1"/>
      <c r="M34" s="1"/>
      <c r="N34" s="1"/>
      <c r="O34" s="1"/>
    </row>
    <row r="35" spans="1:15" ht="15.75" customHeight="1" x14ac:dyDescent="0.25">
      <c r="A35" s="70"/>
      <c r="B35" s="70"/>
      <c r="C35" s="80"/>
      <c r="D35" s="80"/>
      <c r="E35" s="1"/>
      <c r="F35" s="1"/>
      <c r="G35" s="1"/>
      <c r="H35" s="1"/>
      <c r="I35" s="1"/>
      <c r="J35" s="1"/>
      <c r="K35" s="1"/>
      <c r="L35" s="1"/>
      <c r="M35" s="1"/>
      <c r="N35" s="1"/>
      <c r="O35" s="1"/>
    </row>
    <row r="36" spans="1:15" ht="15.75" customHeight="1" x14ac:dyDescent="0.25">
      <c r="A36" s="70"/>
      <c r="B36" s="70"/>
      <c r="C36" s="80"/>
      <c r="D36" s="80"/>
      <c r="E36" s="1"/>
      <c r="F36" s="1"/>
      <c r="G36" s="1"/>
      <c r="H36" s="1"/>
      <c r="I36" s="1"/>
      <c r="J36" s="1"/>
      <c r="K36" s="1"/>
      <c r="L36" s="1"/>
      <c r="M36" s="1"/>
      <c r="N36" s="1"/>
      <c r="O36" s="1"/>
    </row>
    <row r="37" spans="1:15" ht="15.75" customHeight="1" x14ac:dyDescent="0.25">
      <c r="A37" s="70"/>
      <c r="B37" s="70"/>
      <c r="C37" s="80"/>
      <c r="D37" s="80"/>
      <c r="E37" s="1"/>
      <c r="F37" s="1"/>
      <c r="G37" s="1"/>
      <c r="H37" s="1"/>
      <c r="I37" s="1"/>
      <c r="J37" s="1"/>
      <c r="K37" s="1"/>
      <c r="L37" s="1"/>
      <c r="M37" s="1"/>
      <c r="N37" s="1"/>
      <c r="O37" s="1"/>
    </row>
    <row r="38" spans="1:15" ht="15.75" customHeight="1" x14ac:dyDescent="0.25">
      <c r="A38" s="70"/>
      <c r="B38" s="70"/>
      <c r="C38" s="80"/>
      <c r="D38" s="80"/>
      <c r="E38" s="1"/>
      <c r="F38" s="1"/>
      <c r="G38" s="1"/>
      <c r="H38" s="1"/>
      <c r="I38" s="1"/>
      <c r="J38" s="1"/>
      <c r="K38" s="1"/>
      <c r="L38" s="1"/>
      <c r="M38" s="1"/>
      <c r="N38" s="1"/>
      <c r="O38" s="1"/>
    </row>
    <row r="39" spans="1:15" ht="15.75" customHeight="1" x14ac:dyDescent="0.25">
      <c r="A39" s="70"/>
      <c r="B39" s="70"/>
      <c r="C39" s="80"/>
      <c r="D39" s="80"/>
      <c r="E39" s="1"/>
      <c r="F39" s="1"/>
      <c r="G39" s="1"/>
      <c r="H39" s="1"/>
      <c r="I39" s="1"/>
      <c r="J39" s="1"/>
      <c r="K39" s="1"/>
      <c r="L39" s="1"/>
      <c r="M39" s="1"/>
      <c r="N39" s="1"/>
      <c r="O39" s="1"/>
    </row>
    <row r="40" spans="1:15" ht="15.75" customHeight="1" x14ac:dyDescent="0.25">
      <c r="A40" s="70"/>
      <c r="B40" s="70"/>
      <c r="C40" s="80"/>
      <c r="D40" s="80"/>
      <c r="E40" s="1"/>
      <c r="F40" s="1"/>
      <c r="G40" s="1"/>
      <c r="H40" s="1"/>
      <c r="I40" s="1"/>
      <c r="J40" s="1"/>
      <c r="K40" s="1"/>
      <c r="L40" s="1"/>
      <c r="M40" s="1"/>
      <c r="N40" s="1"/>
      <c r="O40" s="1"/>
    </row>
    <row r="41" spans="1:15" ht="15.75" customHeight="1" x14ac:dyDescent="0.25">
      <c r="A41" s="70"/>
      <c r="B41" s="70"/>
      <c r="C41" s="80"/>
      <c r="D41" s="80"/>
      <c r="E41" s="1"/>
      <c r="F41" s="1"/>
      <c r="G41" s="1"/>
      <c r="H41" s="1"/>
      <c r="I41" s="1"/>
      <c r="J41" s="1"/>
      <c r="K41" s="1"/>
      <c r="L41" s="1"/>
      <c r="M41" s="1"/>
      <c r="N41" s="1"/>
      <c r="O41" s="1"/>
    </row>
    <row r="42" spans="1:15" ht="15.75" customHeight="1" x14ac:dyDescent="0.25">
      <c r="A42" s="70"/>
      <c r="B42" s="70"/>
      <c r="C42" s="80"/>
      <c r="D42" s="80"/>
      <c r="E42" s="1"/>
      <c r="F42" s="1"/>
      <c r="G42" s="1"/>
      <c r="H42" s="1"/>
      <c r="I42" s="1"/>
      <c r="J42" s="1"/>
      <c r="K42" s="1"/>
      <c r="L42" s="1"/>
      <c r="M42" s="1"/>
      <c r="N42" s="1"/>
      <c r="O42" s="1"/>
    </row>
    <row r="43" spans="1:15" ht="15.75" customHeight="1" x14ac:dyDescent="0.25">
      <c r="A43" s="70"/>
      <c r="B43" s="70"/>
      <c r="C43" s="80"/>
      <c r="D43" s="80"/>
      <c r="E43" s="1"/>
      <c r="F43" s="1"/>
      <c r="G43" s="1"/>
      <c r="H43" s="1"/>
      <c r="I43" s="1"/>
      <c r="J43" s="1"/>
      <c r="K43" s="1"/>
      <c r="L43" s="1"/>
      <c r="M43" s="1"/>
      <c r="N43" s="1"/>
      <c r="O43" s="1"/>
    </row>
    <row r="44" spans="1:15" ht="15.75" customHeight="1" x14ac:dyDescent="0.25">
      <c r="A44" s="70"/>
      <c r="B44" s="70"/>
      <c r="C44" s="80"/>
      <c r="D44" s="80"/>
      <c r="E44" s="1"/>
      <c r="F44" s="1"/>
      <c r="G44" s="1"/>
      <c r="H44" s="1"/>
      <c r="I44" s="1"/>
      <c r="J44" s="1"/>
      <c r="K44" s="1"/>
      <c r="L44" s="1"/>
      <c r="M44" s="1"/>
      <c r="N44" s="1"/>
      <c r="O44" s="1"/>
    </row>
    <row r="45" spans="1:15" ht="15.75" customHeight="1" x14ac:dyDescent="0.25">
      <c r="A45" s="70"/>
      <c r="B45" s="70"/>
      <c r="C45" s="80"/>
      <c r="D45" s="80"/>
      <c r="E45" s="1"/>
      <c r="F45" s="1"/>
      <c r="G45" s="1"/>
      <c r="H45" s="1"/>
      <c r="I45" s="1"/>
      <c r="J45" s="1"/>
      <c r="K45" s="1"/>
      <c r="L45" s="1"/>
      <c r="M45" s="1"/>
      <c r="N45" s="1"/>
      <c r="O45" s="1"/>
    </row>
    <row r="46" spans="1:15" ht="15.75" customHeight="1" x14ac:dyDescent="0.25">
      <c r="A46" s="70"/>
      <c r="B46" s="70"/>
      <c r="C46" s="80"/>
      <c r="D46" s="80"/>
      <c r="E46" s="1"/>
      <c r="F46" s="1"/>
      <c r="G46" s="1"/>
      <c r="H46" s="1"/>
      <c r="I46" s="1"/>
      <c r="J46" s="1"/>
      <c r="K46" s="1"/>
      <c r="L46" s="1"/>
      <c r="M46" s="1"/>
      <c r="N46" s="1"/>
      <c r="O46" s="1"/>
    </row>
    <row r="47" spans="1:15" ht="15.75" customHeight="1" x14ac:dyDescent="0.25">
      <c r="A47" s="70"/>
      <c r="B47" s="70"/>
      <c r="C47" s="80"/>
      <c r="D47" s="80"/>
      <c r="E47" s="1"/>
      <c r="F47" s="1"/>
      <c r="G47" s="1"/>
      <c r="H47" s="1"/>
      <c r="I47" s="1"/>
      <c r="J47" s="1"/>
      <c r="K47" s="1"/>
      <c r="L47" s="1"/>
      <c r="M47" s="1"/>
      <c r="N47" s="1"/>
      <c r="O47" s="1"/>
    </row>
    <row r="48" spans="1:15" ht="15.75" customHeight="1" x14ac:dyDescent="0.25">
      <c r="A48" s="70"/>
      <c r="B48" s="70"/>
      <c r="C48" s="80"/>
      <c r="D48" s="80"/>
      <c r="E48" s="1"/>
      <c r="F48" s="1"/>
      <c r="G48" s="1"/>
      <c r="H48" s="1"/>
      <c r="I48" s="1"/>
      <c r="J48" s="1"/>
      <c r="K48" s="1"/>
      <c r="L48" s="1"/>
      <c r="M48" s="1"/>
      <c r="N48" s="1"/>
      <c r="O48" s="1"/>
    </row>
    <row r="49" spans="1:15" ht="15.75" customHeight="1" x14ac:dyDescent="0.25">
      <c r="A49" s="70"/>
      <c r="B49" s="70"/>
      <c r="C49" s="80"/>
      <c r="D49" s="80"/>
      <c r="E49" s="1"/>
      <c r="F49" s="1"/>
      <c r="G49" s="1"/>
      <c r="H49" s="1"/>
      <c r="I49" s="1"/>
      <c r="J49" s="1"/>
      <c r="K49" s="1"/>
      <c r="L49" s="1"/>
      <c r="M49" s="1"/>
      <c r="N49" s="1"/>
      <c r="O49" s="1"/>
    </row>
    <row r="50" spans="1:15" ht="15.75" customHeight="1" x14ac:dyDescent="0.25">
      <c r="A50" s="70"/>
      <c r="B50" s="70"/>
      <c r="C50" s="80"/>
      <c r="D50" s="80"/>
      <c r="E50" s="1"/>
      <c r="F50" s="1"/>
      <c r="G50" s="1"/>
      <c r="H50" s="1"/>
      <c r="I50" s="1"/>
      <c r="J50" s="1"/>
      <c r="K50" s="1"/>
      <c r="L50" s="1"/>
      <c r="M50" s="1"/>
      <c r="N50" s="1"/>
      <c r="O50" s="1"/>
    </row>
    <row r="51" spans="1:15" ht="15.75" customHeight="1" x14ac:dyDescent="0.25">
      <c r="A51" s="70"/>
      <c r="B51" s="70"/>
      <c r="C51" s="80"/>
      <c r="D51" s="80"/>
      <c r="E51" s="1"/>
      <c r="F51" s="1"/>
      <c r="G51" s="1"/>
      <c r="H51" s="1"/>
      <c r="I51" s="1"/>
      <c r="J51" s="1"/>
      <c r="K51" s="1"/>
      <c r="L51" s="1"/>
      <c r="M51" s="1"/>
      <c r="N51" s="1"/>
      <c r="O51" s="1"/>
    </row>
    <row r="52" spans="1:15" ht="15.75" customHeight="1" x14ac:dyDescent="0.25">
      <c r="A52" s="70"/>
      <c r="B52" s="82"/>
      <c r="C52" s="83"/>
      <c r="D52" s="83"/>
    </row>
    <row r="53" spans="1:15" ht="15.75" customHeight="1" x14ac:dyDescent="0.25">
      <c r="A53" s="70"/>
      <c r="B53" s="82"/>
      <c r="C53" s="83"/>
      <c r="D53" s="83"/>
    </row>
    <row r="54" spans="1:15" ht="15.75" customHeight="1" x14ac:dyDescent="0.25">
      <c r="A54" s="70"/>
      <c r="B54" s="82"/>
      <c r="C54" s="83"/>
      <c r="D54" s="83"/>
    </row>
    <row r="55" spans="1:15" ht="15.75" customHeight="1" x14ac:dyDescent="0.25">
      <c r="A55" s="70"/>
      <c r="B55" s="82"/>
      <c r="C55" s="83"/>
      <c r="D55" s="83"/>
    </row>
    <row r="56" spans="1:15" ht="15.75" customHeight="1" x14ac:dyDescent="0.25">
      <c r="A56" s="70"/>
      <c r="B56" s="82"/>
      <c r="C56" s="83"/>
      <c r="D56" s="83"/>
    </row>
    <row r="57" spans="1:15" ht="15.75" customHeight="1" x14ac:dyDescent="0.25">
      <c r="A57" s="70"/>
      <c r="B57" s="82"/>
      <c r="C57" s="83"/>
      <c r="D57" s="83"/>
    </row>
    <row r="58" spans="1:15" ht="15.75" customHeight="1" x14ac:dyDescent="0.25">
      <c r="A58" s="70"/>
      <c r="B58" s="82"/>
      <c r="C58" s="83"/>
      <c r="D58" s="83"/>
    </row>
    <row r="59" spans="1:15" ht="15.75" customHeight="1" x14ac:dyDescent="0.25">
      <c r="A59" s="70"/>
      <c r="B59" s="82"/>
      <c r="C59" s="83"/>
      <c r="D59" s="83"/>
    </row>
    <row r="60" spans="1:15" ht="15.75" customHeight="1" x14ac:dyDescent="0.25">
      <c r="A60" s="70"/>
      <c r="B60" s="82"/>
      <c r="C60" s="83"/>
      <c r="D60" s="83"/>
    </row>
    <row r="61" spans="1:15" ht="15.75" customHeight="1" x14ac:dyDescent="0.25">
      <c r="A61" s="70"/>
      <c r="B61" s="82"/>
      <c r="C61" s="83"/>
      <c r="D61" s="83"/>
    </row>
    <row r="62" spans="1:15" ht="15.75" customHeight="1" x14ac:dyDescent="0.25">
      <c r="A62" s="70"/>
      <c r="B62" s="82"/>
      <c r="C62" s="83"/>
      <c r="D62" s="83"/>
    </row>
    <row r="63" spans="1:15" ht="15.75" customHeight="1" x14ac:dyDescent="0.25">
      <c r="A63" s="70"/>
      <c r="B63" s="82"/>
      <c r="C63" s="83"/>
      <c r="D63" s="83"/>
    </row>
    <row r="64" spans="1:15" ht="15.75" customHeight="1" x14ac:dyDescent="0.25">
      <c r="A64" s="70"/>
      <c r="B64" s="82"/>
      <c r="C64" s="83"/>
      <c r="D64" s="83"/>
    </row>
    <row r="65" spans="1:4" ht="15.75" customHeight="1" x14ac:dyDescent="0.25">
      <c r="A65" s="70"/>
      <c r="B65" s="82"/>
      <c r="C65" s="83"/>
      <c r="D65" s="83"/>
    </row>
    <row r="66" spans="1:4" ht="15.75" customHeight="1" x14ac:dyDescent="0.25">
      <c r="A66" s="70"/>
      <c r="B66" s="82"/>
      <c r="C66" s="83"/>
      <c r="D66" s="83"/>
    </row>
    <row r="67" spans="1:4" ht="15.75" customHeight="1" x14ac:dyDescent="0.25">
      <c r="A67" s="70"/>
      <c r="B67" s="82"/>
      <c r="C67" s="83"/>
      <c r="D67" s="83"/>
    </row>
    <row r="68" spans="1:4" ht="15.75" customHeight="1" x14ac:dyDescent="0.25">
      <c r="A68" s="70"/>
      <c r="B68" s="82"/>
      <c r="C68" s="83"/>
      <c r="D68" s="83"/>
    </row>
    <row r="69" spans="1:4" ht="15.75" customHeight="1" x14ac:dyDescent="0.25">
      <c r="A69" s="70"/>
      <c r="B69" s="82"/>
      <c r="C69" s="83"/>
      <c r="D69" s="83"/>
    </row>
    <row r="70" spans="1:4" ht="15.75" customHeight="1" x14ac:dyDescent="0.25">
      <c r="A70" s="70"/>
      <c r="B70" s="82"/>
      <c r="C70" s="83"/>
      <c r="D70" s="83"/>
    </row>
    <row r="71" spans="1:4" ht="15.75" customHeight="1" x14ac:dyDescent="0.25">
      <c r="A71" s="70"/>
      <c r="B71" s="82"/>
      <c r="C71" s="83"/>
      <c r="D71" s="83"/>
    </row>
    <row r="72" spans="1:4" ht="15.75" customHeight="1" x14ac:dyDescent="0.25">
      <c r="A72" s="70"/>
      <c r="B72" s="82"/>
      <c r="C72" s="83"/>
      <c r="D72" s="83"/>
    </row>
    <row r="73" spans="1:4" ht="15.75" customHeight="1" x14ac:dyDescent="0.25">
      <c r="A73" s="70"/>
      <c r="B73" s="82"/>
      <c r="C73" s="83"/>
      <c r="D73" s="83"/>
    </row>
    <row r="74" spans="1:4" ht="15.75" customHeight="1" x14ac:dyDescent="0.25">
      <c r="A74" s="70"/>
      <c r="B74" s="82"/>
      <c r="C74" s="83"/>
      <c r="D74" s="83"/>
    </row>
    <row r="75" spans="1:4" ht="15.75" customHeight="1" x14ac:dyDescent="0.25">
      <c r="A75" s="70"/>
      <c r="B75" s="82"/>
      <c r="C75" s="83"/>
      <c r="D75" s="83"/>
    </row>
    <row r="76" spans="1:4" ht="15.75" customHeight="1" x14ac:dyDescent="0.25">
      <c r="A76" s="70"/>
      <c r="B76" s="82"/>
      <c r="C76" s="83"/>
      <c r="D76" s="83"/>
    </row>
    <row r="77" spans="1:4" ht="15.75" customHeight="1" x14ac:dyDescent="0.25">
      <c r="A77" s="70"/>
      <c r="B77" s="82"/>
      <c r="C77" s="83"/>
      <c r="D77" s="83"/>
    </row>
    <row r="78" spans="1:4" ht="15.75" customHeight="1" x14ac:dyDescent="0.25">
      <c r="A78" s="70"/>
      <c r="B78" s="82"/>
      <c r="C78" s="83"/>
      <c r="D78" s="83"/>
    </row>
    <row r="79" spans="1:4" ht="15.75" customHeight="1" x14ac:dyDescent="0.25">
      <c r="A79" s="70"/>
      <c r="B79" s="82"/>
      <c r="C79" s="83"/>
      <c r="D79" s="83"/>
    </row>
    <row r="80" spans="1:4" ht="15.75" customHeight="1" x14ac:dyDescent="0.25">
      <c r="A80" s="70"/>
      <c r="B80" s="82"/>
      <c r="C80" s="83"/>
      <c r="D80" s="83"/>
    </row>
    <row r="81" spans="1:4" ht="15.75" customHeight="1" x14ac:dyDescent="0.25">
      <c r="A81" s="70"/>
      <c r="B81" s="82"/>
      <c r="C81" s="83"/>
      <c r="D81" s="83"/>
    </row>
    <row r="82" spans="1:4" ht="15.75" customHeight="1" x14ac:dyDescent="0.25">
      <c r="A82" s="70"/>
      <c r="B82" s="82"/>
      <c r="C82" s="83"/>
      <c r="D82" s="83"/>
    </row>
    <row r="83" spans="1:4" ht="15.75" customHeight="1" x14ac:dyDescent="0.25">
      <c r="A83" s="70"/>
      <c r="B83" s="82"/>
      <c r="C83" s="83"/>
      <c r="D83" s="83"/>
    </row>
    <row r="84" spans="1:4" ht="15.75" customHeight="1" x14ac:dyDescent="0.25">
      <c r="A84" s="70"/>
      <c r="B84" s="82"/>
      <c r="C84" s="83"/>
      <c r="D84" s="83"/>
    </row>
    <row r="85" spans="1:4" ht="15.75" customHeight="1" x14ac:dyDescent="0.25">
      <c r="A85" s="70"/>
      <c r="B85" s="82"/>
      <c r="C85" s="83"/>
      <c r="D85" s="83"/>
    </row>
    <row r="86" spans="1:4" ht="15.75" customHeight="1" x14ac:dyDescent="0.25">
      <c r="A86" s="70"/>
      <c r="B86" s="82"/>
      <c r="C86" s="83"/>
      <c r="D86" s="83"/>
    </row>
    <row r="87" spans="1:4" ht="15.75" customHeight="1" x14ac:dyDescent="0.25">
      <c r="A87" s="70"/>
      <c r="B87" s="82"/>
      <c r="C87" s="83"/>
      <c r="D87" s="83"/>
    </row>
    <row r="88" spans="1:4" ht="15.75" customHeight="1" x14ac:dyDescent="0.25">
      <c r="A88" s="70"/>
      <c r="B88" s="82"/>
      <c r="C88" s="83"/>
      <c r="D88" s="83"/>
    </row>
    <row r="89" spans="1:4" ht="15.75" customHeight="1" x14ac:dyDescent="0.25">
      <c r="A89" s="70"/>
      <c r="B89" s="82"/>
      <c r="C89" s="83"/>
      <c r="D89" s="83"/>
    </row>
    <row r="90" spans="1:4" ht="15.75" customHeight="1" x14ac:dyDescent="0.25">
      <c r="A90" s="70"/>
      <c r="B90" s="82"/>
      <c r="C90" s="83"/>
      <c r="D90" s="83"/>
    </row>
    <row r="91" spans="1:4" ht="15.75" customHeight="1" x14ac:dyDescent="0.25">
      <c r="A91" s="70"/>
      <c r="B91" s="82"/>
      <c r="C91" s="83"/>
      <c r="D91" s="83"/>
    </row>
    <row r="92" spans="1:4" ht="15.75" customHeight="1" x14ac:dyDescent="0.25">
      <c r="A92" s="70"/>
      <c r="B92" s="82"/>
      <c r="C92" s="83"/>
      <c r="D92" s="83"/>
    </row>
    <row r="93" spans="1:4" ht="15.75" customHeight="1" x14ac:dyDescent="0.25">
      <c r="A93" s="70"/>
      <c r="B93" s="82"/>
      <c r="C93" s="83"/>
      <c r="D93" s="83"/>
    </row>
    <row r="94" spans="1:4" ht="15.75" customHeight="1" x14ac:dyDescent="0.25">
      <c r="A94" s="70"/>
      <c r="B94" s="82"/>
      <c r="C94" s="83"/>
      <c r="D94" s="83"/>
    </row>
    <row r="95" spans="1:4" ht="15.75" customHeight="1" x14ac:dyDescent="0.25">
      <c r="A95" s="70"/>
      <c r="B95" s="82"/>
      <c r="C95" s="83"/>
      <c r="D95" s="83"/>
    </row>
    <row r="96" spans="1:4" ht="15.75" customHeight="1" x14ac:dyDescent="0.25">
      <c r="A96" s="70"/>
      <c r="B96" s="82"/>
      <c r="C96" s="83"/>
      <c r="D96" s="83"/>
    </row>
    <row r="97" spans="1:4" ht="15.75" customHeight="1" x14ac:dyDescent="0.25">
      <c r="A97" s="70"/>
      <c r="B97" s="82"/>
      <c r="C97" s="83"/>
      <c r="D97" s="83"/>
    </row>
    <row r="98" spans="1:4" ht="15.75" customHeight="1" x14ac:dyDescent="0.25">
      <c r="A98" s="70"/>
      <c r="B98" s="82"/>
      <c r="C98" s="83"/>
      <c r="D98" s="83"/>
    </row>
    <row r="99" spans="1:4" ht="15.75" customHeight="1" x14ac:dyDescent="0.25">
      <c r="A99" s="70"/>
      <c r="B99" s="82"/>
      <c r="C99" s="83"/>
      <c r="D99" s="83"/>
    </row>
    <row r="100" spans="1:4" ht="15.75" customHeight="1" x14ac:dyDescent="0.25">
      <c r="A100" s="70"/>
      <c r="B100" s="82"/>
      <c r="C100" s="83"/>
      <c r="D100" s="83"/>
    </row>
    <row r="101" spans="1:4" ht="15.75" customHeight="1" x14ac:dyDescent="0.25">
      <c r="A101" s="70"/>
      <c r="B101" s="82"/>
      <c r="C101" s="83"/>
      <c r="D101" s="83"/>
    </row>
    <row r="102" spans="1:4" ht="15.75" customHeight="1" x14ac:dyDescent="0.25">
      <c r="A102" s="70"/>
      <c r="B102" s="82"/>
      <c r="C102" s="83"/>
      <c r="D102" s="83"/>
    </row>
    <row r="103" spans="1:4" ht="15.75" customHeight="1" x14ac:dyDescent="0.25">
      <c r="A103" s="70"/>
      <c r="B103" s="82"/>
      <c r="C103" s="83"/>
      <c r="D103" s="83"/>
    </row>
    <row r="104" spans="1:4" ht="15.75" customHeight="1" x14ac:dyDescent="0.25">
      <c r="A104" s="70"/>
      <c r="B104" s="82"/>
      <c r="C104" s="83"/>
      <c r="D104" s="83"/>
    </row>
    <row r="105" spans="1:4" ht="15.75" customHeight="1" x14ac:dyDescent="0.25">
      <c r="A105" s="70"/>
      <c r="B105" s="82"/>
      <c r="C105" s="83"/>
      <c r="D105" s="83"/>
    </row>
    <row r="106" spans="1:4" ht="15.75" customHeight="1" x14ac:dyDescent="0.25">
      <c r="A106" s="70"/>
      <c r="B106" s="82"/>
      <c r="C106" s="83"/>
      <c r="D106" s="83"/>
    </row>
    <row r="107" spans="1:4" ht="15.75" customHeight="1" x14ac:dyDescent="0.25">
      <c r="A107" s="70"/>
      <c r="B107" s="82"/>
      <c r="C107" s="83"/>
      <c r="D107" s="83"/>
    </row>
    <row r="108" spans="1:4" ht="15.75" customHeight="1" x14ac:dyDescent="0.25">
      <c r="A108" s="70"/>
      <c r="B108" s="82"/>
      <c r="C108" s="83"/>
      <c r="D108" s="83"/>
    </row>
    <row r="109" spans="1:4" ht="15.75" customHeight="1" x14ac:dyDescent="0.25">
      <c r="A109" s="70"/>
      <c r="B109" s="82"/>
      <c r="C109" s="83"/>
      <c r="D109" s="83"/>
    </row>
    <row r="110" spans="1:4" ht="15.75" customHeight="1" x14ac:dyDescent="0.25">
      <c r="A110" s="70"/>
      <c r="B110" s="82"/>
      <c r="C110" s="83"/>
      <c r="D110" s="83"/>
    </row>
    <row r="111" spans="1:4" ht="15.75" customHeight="1" x14ac:dyDescent="0.25">
      <c r="A111" s="70"/>
      <c r="B111" s="82"/>
      <c r="C111" s="83"/>
      <c r="D111" s="83"/>
    </row>
    <row r="112" spans="1:4" ht="15.75" customHeight="1" x14ac:dyDescent="0.25">
      <c r="A112" s="70"/>
      <c r="B112" s="82"/>
      <c r="C112" s="83"/>
      <c r="D112" s="83"/>
    </row>
    <row r="113" spans="1:4" ht="15.75" customHeight="1" x14ac:dyDescent="0.25">
      <c r="A113" s="70"/>
      <c r="B113" s="82"/>
      <c r="C113" s="83"/>
      <c r="D113" s="83"/>
    </row>
    <row r="114" spans="1:4" ht="15.75" customHeight="1" x14ac:dyDescent="0.25">
      <c r="A114" s="70"/>
      <c r="B114" s="82"/>
      <c r="C114" s="83"/>
      <c r="D114" s="83"/>
    </row>
    <row r="115" spans="1:4" ht="15.75" customHeight="1" x14ac:dyDescent="0.25">
      <c r="A115" s="70"/>
      <c r="B115" s="82"/>
      <c r="C115" s="83"/>
      <c r="D115" s="83"/>
    </row>
    <row r="116" spans="1:4" ht="15.75" customHeight="1" x14ac:dyDescent="0.25">
      <c r="A116" s="70"/>
      <c r="B116" s="82"/>
      <c r="C116" s="83"/>
      <c r="D116" s="83"/>
    </row>
    <row r="117" spans="1:4" ht="15.75" customHeight="1" x14ac:dyDescent="0.25">
      <c r="A117" s="70"/>
      <c r="B117" s="82"/>
      <c r="C117" s="83"/>
      <c r="D117" s="83"/>
    </row>
    <row r="118" spans="1:4" ht="15.75" customHeight="1" x14ac:dyDescent="0.25">
      <c r="A118" s="70"/>
      <c r="B118" s="82"/>
      <c r="C118" s="83"/>
      <c r="D118" s="83"/>
    </row>
    <row r="119" spans="1:4" ht="15.75" customHeight="1" x14ac:dyDescent="0.25">
      <c r="A119" s="70"/>
      <c r="B119" s="82"/>
      <c r="C119" s="83"/>
      <c r="D119" s="83"/>
    </row>
    <row r="120" spans="1:4" ht="15.75" customHeight="1" x14ac:dyDescent="0.25">
      <c r="A120" s="70"/>
      <c r="B120" s="82"/>
      <c r="C120" s="83"/>
      <c r="D120" s="83"/>
    </row>
    <row r="121" spans="1:4" ht="15.75" customHeight="1" x14ac:dyDescent="0.25">
      <c r="A121" s="70"/>
      <c r="B121" s="82"/>
      <c r="C121" s="83"/>
      <c r="D121" s="83"/>
    </row>
    <row r="122" spans="1:4" ht="15.75" customHeight="1" x14ac:dyDescent="0.25">
      <c r="A122" s="70"/>
      <c r="B122" s="82"/>
      <c r="C122" s="83"/>
      <c r="D122" s="83"/>
    </row>
    <row r="123" spans="1:4" ht="15.75" customHeight="1" x14ac:dyDescent="0.25">
      <c r="A123" s="70"/>
      <c r="B123" s="82"/>
      <c r="C123" s="83"/>
      <c r="D123" s="83"/>
    </row>
    <row r="124" spans="1:4" ht="15.75" customHeight="1" x14ac:dyDescent="0.25">
      <c r="A124" s="70"/>
      <c r="B124" s="82"/>
      <c r="C124" s="83"/>
      <c r="D124" s="83"/>
    </row>
    <row r="125" spans="1:4" ht="15.75" customHeight="1" x14ac:dyDescent="0.25">
      <c r="A125" s="70"/>
      <c r="B125" s="82"/>
      <c r="C125" s="83"/>
      <c r="D125" s="83"/>
    </row>
    <row r="126" spans="1:4" ht="15.75" customHeight="1" x14ac:dyDescent="0.25">
      <c r="A126" s="70"/>
      <c r="B126" s="82"/>
      <c r="C126" s="83"/>
      <c r="D126" s="83"/>
    </row>
    <row r="127" spans="1:4" ht="15.75" customHeight="1" x14ac:dyDescent="0.25">
      <c r="A127" s="70"/>
      <c r="B127" s="82"/>
      <c r="C127" s="83"/>
      <c r="D127" s="83"/>
    </row>
    <row r="128" spans="1:4" ht="15.75" customHeight="1" x14ac:dyDescent="0.25">
      <c r="A128" s="70"/>
      <c r="B128" s="82"/>
      <c r="C128" s="83"/>
      <c r="D128" s="83"/>
    </row>
    <row r="129" spans="1:4" ht="15.75" customHeight="1" x14ac:dyDescent="0.25">
      <c r="A129" s="70"/>
      <c r="B129" s="82"/>
      <c r="C129" s="83"/>
      <c r="D129" s="83"/>
    </row>
    <row r="130" spans="1:4" ht="15.75" customHeight="1" x14ac:dyDescent="0.25">
      <c r="A130" s="70"/>
      <c r="B130" s="82"/>
      <c r="C130" s="83"/>
      <c r="D130" s="83"/>
    </row>
    <row r="131" spans="1:4" ht="15.75" customHeight="1" x14ac:dyDescent="0.25">
      <c r="A131" s="70"/>
      <c r="B131" s="82"/>
      <c r="C131" s="83"/>
      <c r="D131" s="83"/>
    </row>
    <row r="132" spans="1:4" ht="15.75" customHeight="1" x14ac:dyDescent="0.25">
      <c r="A132" s="70"/>
      <c r="B132" s="82"/>
      <c r="C132" s="83"/>
      <c r="D132" s="83"/>
    </row>
    <row r="133" spans="1:4" ht="15.75" customHeight="1" x14ac:dyDescent="0.25">
      <c r="A133" s="70"/>
      <c r="B133" s="82"/>
      <c r="C133" s="83"/>
      <c r="D133" s="83"/>
    </row>
    <row r="134" spans="1:4" ht="15.75" customHeight="1" x14ac:dyDescent="0.25">
      <c r="A134" s="70"/>
      <c r="B134" s="82"/>
      <c r="C134" s="83"/>
      <c r="D134" s="83"/>
    </row>
    <row r="135" spans="1:4" ht="15.75" customHeight="1" x14ac:dyDescent="0.25">
      <c r="A135" s="70"/>
      <c r="B135" s="82"/>
      <c r="C135" s="83"/>
      <c r="D135" s="83"/>
    </row>
    <row r="136" spans="1:4" ht="15.75" customHeight="1" x14ac:dyDescent="0.25">
      <c r="A136" s="70"/>
      <c r="B136" s="82"/>
      <c r="C136" s="83"/>
      <c r="D136" s="83"/>
    </row>
    <row r="137" spans="1:4" ht="15.75" customHeight="1" x14ac:dyDescent="0.25">
      <c r="A137" s="70"/>
      <c r="B137" s="82"/>
      <c r="C137" s="83"/>
      <c r="D137" s="83"/>
    </row>
    <row r="138" spans="1:4" ht="15.75" customHeight="1" x14ac:dyDescent="0.25">
      <c r="A138" s="70"/>
      <c r="B138" s="82"/>
      <c r="C138" s="83"/>
      <c r="D138" s="83"/>
    </row>
    <row r="139" spans="1:4" ht="15.75" customHeight="1" x14ac:dyDescent="0.25">
      <c r="A139" s="70"/>
      <c r="B139" s="82"/>
      <c r="C139" s="83"/>
      <c r="D139" s="83"/>
    </row>
    <row r="140" spans="1:4" ht="15.75" customHeight="1" x14ac:dyDescent="0.25">
      <c r="A140" s="70"/>
      <c r="B140" s="82"/>
      <c r="C140" s="83"/>
      <c r="D140" s="83"/>
    </row>
    <row r="141" spans="1:4" ht="15.75" customHeight="1" x14ac:dyDescent="0.25">
      <c r="A141" s="70"/>
      <c r="B141" s="82"/>
      <c r="C141" s="83"/>
      <c r="D141" s="83"/>
    </row>
    <row r="142" spans="1:4" ht="15.75" customHeight="1" x14ac:dyDescent="0.25">
      <c r="A142" s="70"/>
      <c r="B142" s="82"/>
      <c r="C142" s="83"/>
      <c r="D142" s="83"/>
    </row>
    <row r="143" spans="1:4" ht="15.75" customHeight="1" x14ac:dyDescent="0.25">
      <c r="A143" s="70"/>
      <c r="B143" s="82"/>
      <c r="C143" s="83"/>
      <c r="D143" s="83"/>
    </row>
    <row r="144" spans="1:4" ht="15.75" customHeight="1" x14ac:dyDescent="0.25">
      <c r="A144" s="70"/>
      <c r="B144" s="82"/>
      <c r="C144" s="83"/>
      <c r="D144" s="83"/>
    </row>
    <row r="145" spans="1:4" ht="15.75" customHeight="1" x14ac:dyDescent="0.25">
      <c r="A145" s="70"/>
      <c r="B145" s="82"/>
      <c r="C145" s="83"/>
      <c r="D145" s="83"/>
    </row>
    <row r="146" spans="1:4" ht="15.75" customHeight="1" x14ac:dyDescent="0.25">
      <c r="A146" s="70"/>
      <c r="B146" s="82"/>
      <c r="C146" s="83"/>
      <c r="D146" s="83"/>
    </row>
    <row r="147" spans="1:4" ht="15.75" customHeight="1" x14ac:dyDescent="0.25">
      <c r="A147" s="70"/>
      <c r="B147" s="82"/>
      <c r="C147" s="83"/>
      <c r="D147" s="83"/>
    </row>
    <row r="148" spans="1:4" ht="15.75" customHeight="1" x14ac:dyDescent="0.25">
      <c r="A148" s="70"/>
      <c r="B148" s="82"/>
      <c r="C148" s="83"/>
      <c r="D148" s="83"/>
    </row>
    <row r="149" spans="1:4" ht="15.75" customHeight="1" x14ac:dyDescent="0.25">
      <c r="A149" s="70"/>
      <c r="B149" s="82"/>
      <c r="C149" s="83"/>
      <c r="D149" s="83"/>
    </row>
    <row r="150" spans="1:4" ht="15.75" customHeight="1" x14ac:dyDescent="0.25">
      <c r="A150" s="70"/>
      <c r="B150" s="82"/>
      <c r="C150" s="83"/>
      <c r="D150" s="83"/>
    </row>
    <row r="151" spans="1:4" ht="15.75" customHeight="1" x14ac:dyDescent="0.25">
      <c r="A151" s="70"/>
      <c r="B151" s="82"/>
      <c r="C151" s="83"/>
      <c r="D151" s="83"/>
    </row>
    <row r="152" spans="1:4" ht="15.75" customHeight="1" x14ac:dyDescent="0.25">
      <c r="A152" s="70"/>
      <c r="B152" s="82"/>
      <c r="C152" s="83"/>
      <c r="D152" s="83"/>
    </row>
    <row r="153" spans="1:4" ht="15.75" customHeight="1" x14ac:dyDescent="0.25">
      <c r="A153" s="70"/>
      <c r="B153" s="82"/>
      <c r="C153" s="83"/>
      <c r="D153" s="83"/>
    </row>
    <row r="154" spans="1:4" ht="15.75" customHeight="1" x14ac:dyDescent="0.25">
      <c r="A154" s="70"/>
      <c r="B154" s="82"/>
      <c r="C154" s="83"/>
      <c r="D154" s="83"/>
    </row>
    <row r="155" spans="1:4" ht="15.75" customHeight="1" x14ac:dyDescent="0.25">
      <c r="A155" s="70"/>
      <c r="B155" s="82"/>
      <c r="C155" s="83"/>
      <c r="D155" s="83"/>
    </row>
    <row r="156" spans="1:4" ht="15.75" customHeight="1" x14ac:dyDescent="0.25">
      <c r="A156" s="70"/>
      <c r="B156" s="82"/>
      <c r="C156" s="83"/>
      <c r="D156" s="83"/>
    </row>
    <row r="157" spans="1:4" ht="15.75" customHeight="1" x14ac:dyDescent="0.25">
      <c r="A157" s="70"/>
      <c r="B157" s="82"/>
      <c r="C157" s="83"/>
      <c r="D157" s="83"/>
    </row>
    <row r="158" spans="1:4" ht="15.75" customHeight="1" x14ac:dyDescent="0.25">
      <c r="A158" s="70"/>
      <c r="B158" s="82"/>
      <c r="C158" s="83"/>
      <c r="D158" s="83"/>
    </row>
    <row r="159" spans="1:4" ht="15.75" customHeight="1" x14ac:dyDescent="0.25">
      <c r="A159" s="70"/>
      <c r="B159" s="82"/>
      <c r="C159" s="83"/>
      <c r="D159" s="83"/>
    </row>
    <row r="160" spans="1:4" ht="15.75" customHeight="1" x14ac:dyDescent="0.25">
      <c r="A160" s="70"/>
      <c r="B160" s="82"/>
      <c r="C160" s="83"/>
      <c r="D160" s="83"/>
    </row>
    <row r="161" spans="1:4" ht="15.75" customHeight="1" x14ac:dyDescent="0.25">
      <c r="A161" s="70"/>
      <c r="B161" s="82"/>
      <c r="C161" s="83"/>
      <c r="D161" s="83"/>
    </row>
    <row r="162" spans="1:4" ht="15.75" customHeight="1" x14ac:dyDescent="0.25">
      <c r="A162" s="70"/>
      <c r="B162" s="82"/>
      <c r="C162" s="83"/>
      <c r="D162" s="83"/>
    </row>
    <row r="163" spans="1:4" ht="15.75" customHeight="1" x14ac:dyDescent="0.25">
      <c r="A163" s="70"/>
      <c r="B163" s="82"/>
      <c r="C163" s="83"/>
      <c r="D163" s="83"/>
    </row>
    <row r="164" spans="1:4" ht="15.75" customHeight="1" x14ac:dyDescent="0.25">
      <c r="A164" s="70"/>
      <c r="B164" s="82"/>
      <c r="C164" s="83"/>
      <c r="D164" s="83"/>
    </row>
    <row r="165" spans="1:4" ht="15.75" customHeight="1" x14ac:dyDescent="0.25">
      <c r="A165" s="70"/>
      <c r="B165" s="82"/>
      <c r="C165" s="83"/>
      <c r="D165" s="83"/>
    </row>
    <row r="166" spans="1:4" ht="15.75" customHeight="1" x14ac:dyDescent="0.25">
      <c r="A166" s="70"/>
      <c r="B166" s="82"/>
      <c r="C166" s="83"/>
      <c r="D166" s="83"/>
    </row>
    <row r="167" spans="1:4" ht="15.75" customHeight="1" x14ac:dyDescent="0.25">
      <c r="A167" s="70"/>
      <c r="B167" s="82"/>
      <c r="C167" s="83"/>
      <c r="D167" s="83"/>
    </row>
    <row r="168" spans="1:4" ht="15.75" customHeight="1" x14ac:dyDescent="0.25">
      <c r="A168" s="70"/>
      <c r="B168" s="82"/>
      <c r="C168" s="83"/>
      <c r="D168" s="83"/>
    </row>
    <row r="169" spans="1:4" ht="15.75" customHeight="1" x14ac:dyDescent="0.25">
      <c r="A169" s="70"/>
      <c r="B169" s="82"/>
      <c r="C169" s="83"/>
      <c r="D169" s="83"/>
    </row>
    <row r="170" spans="1:4" ht="15.75" customHeight="1" x14ac:dyDescent="0.25">
      <c r="A170" s="70"/>
      <c r="B170" s="82"/>
      <c r="C170" s="83"/>
      <c r="D170" s="83"/>
    </row>
    <row r="171" spans="1:4" ht="15.75" customHeight="1" x14ac:dyDescent="0.25">
      <c r="A171" s="70"/>
      <c r="B171" s="82"/>
      <c r="C171" s="83"/>
      <c r="D171" s="83"/>
    </row>
    <row r="172" spans="1:4" ht="15.75" customHeight="1" x14ac:dyDescent="0.25">
      <c r="A172" s="70"/>
      <c r="B172" s="82"/>
      <c r="C172" s="83"/>
      <c r="D172" s="83"/>
    </row>
    <row r="173" spans="1:4" ht="15.75" customHeight="1" x14ac:dyDescent="0.25">
      <c r="A173" s="70"/>
      <c r="B173" s="82"/>
      <c r="C173" s="83"/>
      <c r="D173" s="83"/>
    </row>
    <row r="174" spans="1:4" ht="15.75" customHeight="1" x14ac:dyDescent="0.25">
      <c r="A174" s="70"/>
      <c r="B174" s="82"/>
      <c r="C174" s="83"/>
      <c r="D174" s="83"/>
    </row>
    <row r="175" spans="1:4" ht="15.75" customHeight="1" x14ac:dyDescent="0.25">
      <c r="A175" s="70"/>
      <c r="B175" s="82"/>
      <c r="C175" s="83"/>
      <c r="D175" s="83"/>
    </row>
    <row r="176" spans="1:4" ht="15.75" customHeight="1" x14ac:dyDescent="0.25">
      <c r="A176" s="70"/>
      <c r="B176" s="82"/>
      <c r="C176" s="83"/>
      <c r="D176" s="83"/>
    </row>
    <row r="177" spans="1:4" ht="15.75" customHeight="1" x14ac:dyDescent="0.25">
      <c r="A177" s="70"/>
      <c r="B177" s="82"/>
      <c r="C177" s="83"/>
      <c r="D177" s="83"/>
    </row>
    <row r="178" spans="1:4" ht="15.75" customHeight="1" x14ac:dyDescent="0.25">
      <c r="A178" s="70"/>
      <c r="B178" s="82"/>
      <c r="C178" s="83"/>
      <c r="D178" s="83"/>
    </row>
    <row r="179" spans="1:4" ht="15.75" customHeight="1" x14ac:dyDescent="0.25">
      <c r="A179" s="70"/>
      <c r="B179" s="82"/>
      <c r="C179" s="83"/>
      <c r="D179" s="83"/>
    </row>
    <row r="180" spans="1:4" ht="15.75" customHeight="1" x14ac:dyDescent="0.25">
      <c r="A180" s="70"/>
      <c r="B180" s="82"/>
      <c r="C180" s="83"/>
      <c r="D180" s="83"/>
    </row>
    <row r="181" spans="1:4" ht="15.75" customHeight="1" x14ac:dyDescent="0.25">
      <c r="A181" s="70"/>
      <c r="B181" s="82"/>
      <c r="C181" s="83"/>
      <c r="D181" s="83"/>
    </row>
    <row r="182" spans="1:4" ht="15.75" customHeight="1" x14ac:dyDescent="0.25">
      <c r="A182" s="70"/>
      <c r="B182" s="82"/>
      <c r="C182" s="83"/>
      <c r="D182" s="83"/>
    </row>
    <row r="183" spans="1:4" ht="15.75" customHeight="1" x14ac:dyDescent="0.25">
      <c r="A183" s="70"/>
      <c r="B183" s="82"/>
      <c r="C183" s="83"/>
      <c r="D183" s="83"/>
    </row>
    <row r="184" spans="1:4" ht="15.75" customHeight="1" x14ac:dyDescent="0.25">
      <c r="A184" s="70"/>
      <c r="B184" s="82"/>
      <c r="C184" s="83"/>
      <c r="D184" s="83"/>
    </row>
    <row r="185" spans="1:4" ht="15.75" customHeight="1" x14ac:dyDescent="0.25">
      <c r="A185" s="70"/>
      <c r="B185" s="82"/>
      <c r="C185" s="83"/>
      <c r="D185" s="83"/>
    </row>
    <row r="186" spans="1:4" ht="15.75" customHeight="1" x14ac:dyDescent="0.25">
      <c r="A186" s="70"/>
      <c r="B186" s="82"/>
      <c r="C186" s="83"/>
      <c r="D186" s="83"/>
    </row>
    <row r="187" spans="1:4" ht="15.75" customHeight="1" x14ac:dyDescent="0.25">
      <c r="A187" s="70"/>
      <c r="B187" s="82"/>
      <c r="C187" s="83"/>
      <c r="D187" s="83"/>
    </row>
    <row r="188" spans="1:4" ht="15.75" customHeight="1" x14ac:dyDescent="0.25">
      <c r="A188" s="70"/>
      <c r="B188" s="82"/>
      <c r="C188" s="83"/>
      <c r="D188" s="83"/>
    </row>
    <row r="189" spans="1:4" ht="15.75" customHeight="1" x14ac:dyDescent="0.25">
      <c r="A189" s="70"/>
      <c r="B189" s="82"/>
      <c r="C189" s="83"/>
      <c r="D189" s="83"/>
    </row>
    <row r="190" spans="1:4" ht="15.75" customHeight="1" x14ac:dyDescent="0.25">
      <c r="A190" s="70"/>
      <c r="B190" s="82"/>
      <c r="C190" s="83"/>
      <c r="D190" s="83"/>
    </row>
    <row r="191" spans="1:4" ht="15.75" customHeight="1" x14ac:dyDescent="0.25">
      <c r="A191" s="70"/>
      <c r="B191" s="82"/>
      <c r="C191" s="83"/>
      <c r="D191" s="83"/>
    </row>
    <row r="192" spans="1:4" ht="15.75" customHeight="1" x14ac:dyDescent="0.25">
      <c r="A192" s="70"/>
      <c r="B192" s="82"/>
      <c r="C192" s="83"/>
      <c r="D192" s="83"/>
    </row>
    <row r="193" spans="1:4" ht="15.75" customHeight="1" x14ac:dyDescent="0.25">
      <c r="A193" s="70"/>
      <c r="B193" s="82"/>
      <c r="C193" s="83"/>
      <c r="D193" s="83"/>
    </row>
    <row r="194" spans="1:4" ht="15.75" customHeight="1" x14ac:dyDescent="0.25">
      <c r="A194" s="70"/>
      <c r="B194" s="82"/>
      <c r="C194" s="83"/>
      <c r="D194" s="83"/>
    </row>
    <row r="195" spans="1:4" ht="15.75" customHeight="1" x14ac:dyDescent="0.25">
      <c r="A195" s="70"/>
      <c r="B195" s="82"/>
      <c r="C195" s="83"/>
      <c r="D195" s="83"/>
    </row>
    <row r="196" spans="1:4" ht="15.75" customHeight="1" x14ac:dyDescent="0.25">
      <c r="A196" s="70"/>
      <c r="B196" s="82"/>
      <c r="C196" s="83"/>
      <c r="D196" s="83"/>
    </row>
    <row r="197" spans="1:4" ht="15.75" customHeight="1" x14ac:dyDescent="0.25">
      <c r="A197" s="70"/>
      <c r="B197" s="82"/>
      <c r="C197" s="83"/>
      <c r="D197" s="83"/>
    </row>
    <row r="198" spans="1:4" ht="15.75" customHeight="1" x14ac:dyDescent="0.25">
      <c r="A198" s="70"/>
      <c r="B198" s="82"/>
      <c r="C198" s="83"/>
      <c r="D198" s="83"/>
    </row>
    <row r="199" spans="1:4" ht="15.75" customHeight="1" x14ac:dyDescent="0.25">
      <c r="A199" s="70"/>
      <c r="B199" s="82"/>
      <c r="C199" s="83"/>
      <c r="D199" s="83"/>
    </row>
    <row r="200" spans="1:4" ht="15.75" customHeight="1" x14ac:dyDescent="0.25">
      <c r="A200" s="70"/>
      <c r="B200" s="82"/>
      <c r="C200" s="83"/>
      <c r="D200" s="83"/>
    </row>
    <row r="201" spans="1:4" ht="15.75" customHeight="1" x14ac:dyDescent="0.25">
      <c r="A201" s="70"/>
      <c r="B201" s="82"/>
      <c r="C201" s="83"/>
      <c r="D201" s="83"/>
    </row>
    <row r="202" spans="1:4" ht="15.75" customHeight="1" x14ac:dyDescent="0.25">
      <c r="A202" s="70"/>
      <c r="B202" s="82"/>
      <c r="C202" s="83"/>
      <c r="D202" s="83"/>
    </row>
    <row r="203" spans="1:4" ht="15.75" customHeight="1" x14ac:dyDescent="0.25">
      <c r="A203" s="70"/>
      <c r="B203" s="82"/>
      <c r="C203" s="83"/>
      <c r="D203" s="83"/>
    </row>
    <row r="204" spans="1:4" ht="15.75" customHeight="1" x14ac:dyDescent="0.25">
      <c r="A204" s="70"/>
      <c r="B204" s="82"/>
      <c r="C204" s="83"/>
      <c r="D204" s="83"/>
    </row>
    <row r="205" spans="1:4" ht="15.75" customHeight="1" x14ac:dyDescent="0.25">
      <c r="A205" s="70"/>
      <c r="B205" s="82"/>
      <c r="C205" s="83"/>
      <c r="D205" s="83"/>
    </row>
    <row r="206" spans="1:4" ht="15.75" customHeight="1" x14ac:dyDescent="0.25">
      <c r="A206" s="70"/>
      <c r="B206" s="82"/>
      <c r="C206" s="83"/>
      <c r="D206" s="83"/>
    </row>
    <row r="207" spans="1:4" ht="15.75" customHeight="1" x14ac:dyDescent="0.25">
      <c r="A207" s="70"/>
      <c r="B207" s="82"/>
      <c r="C207" s="83"/>
      <c r="D207" s="83"/>
    </row>
    <row r="208" spans="1:4" ht="15.75" customHeight="1" x14ac:dyDescent="0.25">
      <c r="A208" s="1"/>
      <c r="B208" s="82"/>
      <c r="C208" s="82"/>
      <c r="D208" s="82"/>
    </row>
    <row r="209" spans="1:8" ht="15.75" customHeight="1" x14ac:dyDescent="0.25">
      <c r="A209" s="1"/>
      <c r="B209" s="84" t="s">
        <v>156</v>
      </c>
      <c r="C209" s="84" t="s">
        <v>157</v>
      </c>
      <c r="D209" s="85" t="s">
        <v>156</v>
      </c>
      <c r="E209" s="85" t="s">
        <v>157</v>
      </c>
    </row>
    <row r="210" spans="1:8" ht="15.75" customHeight="1" x14ac:dyDescent="0.35">
      <c r="A210" s="1"/>
      <c r="B210" s="86" t="s">
        <v>158</v>
      </c>
      <c r="C210" s="86" t="s">
        <v>159</v>
      </c>
      <c r="D210" s="87" t="s">
        <v>158</v>
      </c>
      <c r="F210" s="87" t="str">
        <f t="shared" ref="F210:F221" si="0">IF(NOT(ISBLANK(D210)),D210,IF(NOT(ISBLANK(E210)),"     "&amp;E210,FALSE))</f>
        <v>Afectación Económica o presupuestal</v>
      </c>
      <c r="G210" s="87" t="s">
        <v>158</v>
      </c>
      <c r="H210" s="87" t="str">
        <f ca="1">IF(NOT(ISERROR(MATCH(G210,ANCHORARRAY(B221),0))),F223&amp;"Por favor no seleccionar los criterios de impacto",G210)</f>
        <v>Afectación Económica o presupuestal</v>
      </c>
    </row>
    <row r="211" spans="1:8" ht="15.75" customHeight="1" x14ac:dyDescent="0.35">
      <c r="A211" s="1"/>
      <c r="B211" s="86" t="s">
        <v>158</v>
      </c>
      <c r="C211" s="86" t="s">
        <v>131</v>
      </c>
      <c r="E211" s="87" t="s">
        <v>159</v>
      </c>
      <c r="F211" s="87" t="str">
        <f t="shared" si="0"/>
        <v xml:space="preserve">     Afectación menor a 10 SMLMV .</v>
      </c>
    </row>
    <row r="212" spans="1:8" ht="15.75" customHeight="1" x14ac:dyDescent="0.35">
      <c r="A212" s="1"/>
      <c r="B212" s="86" t="s">
        <v>158</v>
      </c>
      <c r="C212" s="86" t="s">
        <v>134</v>
      </c>
      <c r="E212" s="87" t="s">
        <v>131</v>
      </c>
      <c r="F212" s="87" t="str">
        <f t="shared" si="0"/>
        <v xml:space="preserve">     Entre 10 y 50 SMLMV </v>
      </c>
    </row>
    <row r="213" spans="1:8" ht="15.75" customHeight="1" x14ac:dyDescent="0.35">
      <c r="A213" s="1"/>
      <c r="B213" s="86" t="s">
        <v>158</v>
      </c>
      <c r="C213" s="86" t="s">
        <v>138</v>
      </c>
      <c r="E213" s="87" t="s">
        <v>134</v>
      </c>
      <c r="F213" s="87" t="str">
        <f t="shared" si="0"/>
        <v xml:space="preserve">     Entre 50 y 100 SMLMV </v>
      </c>
    </row>
    <row r="214" spans="1:8" ht="15.75" customHeight="1" x14ac:dyDescent="0.35">
      <c r="A214" s="1"/>
      <c r="B214" s="86" t="s">
        <v>158</v>
      </c>
      <c r="C214" s="86" t="s">
        <v>142</v>
      </c>
      <c r="E214" s="87" t="s">
        <v>138</v>
      </c>
      <c r="F214" s="87" t="str">
        <f t="shared" si="0"/>
        <v xml:space="preserve">     Entre 100 y 500 SMLMV </v>
      </c>
    </row>
    <row r="215" spans="1:8" ht="15.75" customHeight="1" x14ac:dyDescent="0.35">
      <c r="A215" s="1"/>
      <c r="B215" s="86" t="s">
        <v>124</v>
      </c>
      <c r="C215" s="86" t="s">
        <v>128</v>
      </c>
      <c r="E215" s="87" t="s">
        <v>142</v>
      </c>
      <c r="F215" s="87" t="str">
        <f t="shared" si="0"/>
        <v xml:space="preserve">     Mayor a 500 SMLMV </v>
      </c>
    </row>
    <row r="216" spans="1:8" ht="15.75" customHeight="1" x14ac:dyDescent="0.35">
      <c r="A216" s="1"/>
      <c r="B216" s="86" t="s">
        <v>124</v>
      </c>
      <c r="C216" s="86" t="s">
        <v>132</v>
      </c>
      <c r="D216" s="87" t="s">
        <v>124</v>
      </c>
      <c r="F216" s="87" t="str">
        <f t="shared" si="0"/>
        <v>Pérdida Reputacional</v>
      </c>
    </row>
    <row r="217" spans="1:8" ht="15.75" customHeight="1" x14ac:dyDescent="0.35">
      <c r="A217" s="1"/>
      <c r="B217" s="86" t="s">
        <v>124</v>
      </c>
      <c r="C217" s="86" t="s">
        <v>135</v>
      </c>
      <c r="E217" s="87" t="s">
        <v>128</v>
      </c>
      <c r="F217" s="87" t="str">
        <f t="shared" si="0"/>
        <v xml:space="preserve">     El riesgo afecta la imagen de alguna área de la organización</v>
      </c>
    </row>
    <row r="218" spans="1:8" ht="15.75" customHeight="1" x14ac:dyDescent="0.35">
      <c r="A218" s="1"/>
      <c r="B218" s="86" t="s">
        <v>124</v>
      </c>
      <c r="C218" s="86" t="s">
        <v>139</v>
      </c>
      <c r="E218" s="87" t="s">
        <v>132</v>
      </c>
      <c r="F218" s="87" t="str">
        <f t="shared" si="0"/>
        <v xml:space="preserve">     El riesgo afecta la imagen de la entidad internamente, de conocimiento general, nivel interno, de junta dircetiva y accionistas y/o de provedores</v>
      </c>
    </row>
    <row r="219" spans="1:8" ht="15.75" customHeight="1" x14ac:dyDescent="0.35">
      <c r="A219" s="1"/>
      <c r="B219" s="86" t="s">
        <v>124</v>
      </c>
      <c r="C219" s="86" t="s">
        <v>143</v>
      </c>
      <c r="E219" s="87" t="s">
        <v>135</v>
      </c>
      <c r="F219" s="87" t="str">
        <f t="shared" si="0"/>
        <v xml:space="preserve">     El riesgo afecta la imagen de la entidad con algunos usuarios de relevancia frente al logro de los objetivos</v>
      </c>
    </row>
    <row r="220" spans="1:8" ht="15.75" customHeight="1" x14ac:dyDescent="0.25">
      <c r="A220" s="1"/>
      <c r="B220" s="88"/>
      <c r="C220" s="88"/>
      <c r="E220" s="87" t="s">
        <v>139</v>
      </c>
      <c r="F220" s="87" t="str">
        <f t="shared" si="0"/>
        <v xml:space="preserve">     El riesgo afecta la imagen de de la entidad con efecto publicitario sostenido a nivel de sector administrativo, nivel departamental o municipal</v>
      </c>
    </row>
    <row r="221" spans="1:8" ht="15.75" customHeight="1" x14ac:dyDescent="0.25">
      <c r="A221" s="1"/>
      <c r="B221" s="88" t="str">
        <f ca="1">IFERROR(__xludf.DUMMYFUNCTION("ARRAY_CONSTRAIN(ARRAYFORMULA(UNIQUE('Tabla Impacto'!$B$209:$B$219)), 3, 1)"),"Criterios")</f>
        <v>Criterios</v>
      </c>
      <c r="C221" s="88"/>
      <c r="E221" s="87" t="s">
        <v>143</v>
      </c>
      <c r="F221" s="87" t="str">
        <f t="shared" si="0"/>
        <v xml:space="preserve">     El riesgo afecta la imagen de la entidad a nivel nacional, con efecto publicitarios sostenible a nivel país</v>
      </c>
    </row>
    <row r="222" spans="1:8" ht="15.75" customHeight="1" x14ac:dyDescent="0.25">
      <c r="A222" s="1"/>
      <c r="B222" s="88" t="str">
        <f ca="1">IFERROR(__xludf.DUMMYFUNCTION("""COMPUTED_VALUE"""),"Afectación Económica o presupuestal")</f>
        <v>Afectación Económica o presupuestal</v>
      </c>
      <c r="C222" s="88"/>
    </row>
    <row r="223" spans="1:8" ht="15.75" customHeight="1" x14ac:dyDescent="0.25">
      <c r="B223" s="88" t="str">
        <f ca="1">IFERROR(__xludf.DUMMYFUNCTION("""COMPUTED_VALUE"""),"Pérdida Reputacional")</f>
        <v>Pérdida Reputacional</v>
      </c>
      <c r="C223" s="88"/>
      <c r="F223" s="89" t="s">
        <v>160</v>
      </c>
    </row>
    <row r="224" spans="1:8" ht="15.75" customHeight="1" x14ac:dyDescent="0.25">
      <c r="B224" s="85"/>
      <c r="C224" s="85"/>
      <c r="F224" s="89" t="s">
        <v>161</v>
      </c>
    </row>
    <row r="225" spans="2:4" ht="15.75" customHeight="1" x14ac:dyDescent="0.25">
      <c r="B225" s="85"/>
      <c r="C225" s="85"/>
    </row>
    <row r="226" spans="2:4" ht="15.75" customHeight="1" x14ac:dyDescent="0.25">
      <c r="B226" s="85"/>
      <c r="C226" s="85"/>
    </row>
    <row r="227" spans="2:4" ht="15.75" customHeight="1" x14ac:dyDescent="0.25">
      <c r="B227" s="85"/>
      <c r="C227" s="85"/>
      <c r="D227" s="85"/>
    </row>
    <row r="228" spans="2:4" ht="15.75" customHeight="1" x14ac:dyDescent="0.25">
      <c r="B228" s="85"/>
      <c r="C228" s="85"/>
      <c r="D228" s="85"/>
    </row>
    <row r="229" spans="2:4" ht="15.75" customHeight="1" x14ac:dyDescent="0.25">
      <c r="B229" s="85"/>
      <c r="C229" s="85"/>
      <c r="D229" s="85"/>
    </row>
    <row r="230" spans="2:4" ht="15.75" customHeight="1" x14ac:dyDescent="0.25">
      <c r="B230" s="85"/>
      <c r="C230" s="85"/>
      <c r="D230" s="85"/>
    </row>
    <row r="231" spans="2:4" ht="15.75" customHeight="1" x14ac:dyDescent="0.25">
      <c r="B231" s="85"/>
      <c r="C231" s="85"/>
      <c r="D231" s="85"/>
    </row>
    <row r="232" spans="2:4" ht="15.75" customHeight="1" x14ac:dyDescent="0.25">
      <c r="B232" s="85"/>
      <c r="C232" s="85"/>
      <c r="D232" s="85"/>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tabSelected="1" workbookViewId="0">
      <selection activeCell="E7" sqref="E7"/>
    </sheetView>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90"/>
      <c r="B1" s="271" t="s">
        <v>162</v>
      </c>
      <c r="C1" s="272"/>
      <c r="D1" s="272"/>
      <c r="E1" s="272"/>
      <c r="F1" s="273"/>
      <c r="G1" s="90"/>
      <c r="H1" s="90"/>
      <c r="I1" s="90"/>
      <c r="J1" s="90"/>
      <c r="K1" s="90"/>
      <c r="L1" s="90"/>
      <c r="M1" s="90"/>
      <c r="N1" s="90"/>
      <c r="O1" s="90"/>
      <c r="P1" s="90"/>
      <c r="Q1" s="90"/>
      <c r="R1" s="90"/>
      <c r="S1" s="90"/>
      <c r="T1" s="90"/>
      <c r="U1" s="90"/>
      <c r="V1" s="90"/>
      <c r="W1" s="90"/>
      <c r="X1" s="90"/>
      <c r="Y1" s="90"/>
      <c r="Z1" s="90"/>
    </row>
    <row r="2" spans="1:26" ht="12.75" customHeight="1" x14ac:dyDescent="0.25">
      <c r="A2" s="90"/>
      <c r="B2" s="91"/>
      <c r="C2" s="91"/>
      <c r="D2" s="91"/>
      <c r="E2" s="91"/>
      <c r="F2" s="91"/>
      <c r="G2" s="90"/>
      <c r="H2" s="90"/>
      <c r="I2" s="90"/>
      <c r="J2" s="90"/>
      <c r="K2" s="90"/>
      <c r="L2" s="90"/>
      <c r="M2" s="90"/>
      <c r="N2" s="90"/>
      <c r="O2" s="90"/>
      <c r="P2" s="90"/>
      <c r="Q2" s="90"/>
      <c r="R2" s="90"/>
      <c r="S2" s="90"/>
      <c r="T2" s="90"/>
      <c r="U2" s="90"/>
      <c r="V2" s="90"/>
      <c r="W2" s="90"/>
      <c r="X2" s="90"/>
      <c r="Y2" s="90"/>
      <c r="Z2" s="90"/>
    </row>
    <row r="3" spans="1:26" ht="12.75" customHeight="1" x14ac:dyDescent="0.2">
      <c r="A3" s="90"/>
      <c r="B3" s="274" t="s">
        <v>163</v>
      </c>
      <c r="C3" s="272"/>
      <c r="D3" s="275"/>
      <c r="E3" s="92" t="s">
        <v>164</v>
      </c>
      <c r="F3" s="93" t="s">
        <v>165</v>
      </c>
      <c r="G3" s="90"/>
      <c r="H3" s="90"/>
      <c r="I3" s="90"/>
      <c r="J3" s="90"/>
      <c r="K3" s="90"/>
      <c r="L3" s="90"/>
      <c r="M3" s="90"/>
      <c r="N3" s="90"/>
      <c r="O3" s="90"/>
      <c r="P3" s="90"/>
      <c r="Q3" s="90"/>
      <c r="R3" s="90"/>
      <c r="S3" s="90"/>
      <c r="T3" s="90"/>
      <c r="U3" s="90"/>
      <c r="V3" s="90"/>
      <c r="W3" s="90"/>
      <c r="X3" s="90"/>
      <c r="Y3" s="90"/>
      <c r="Z3" s="90"/>
    </row>
    <row r="4" spans="1:26" ht="12.75" customHeight="1" x14ac:dyDescent="0.2">
      <c r="A4" s="90"/>
      <c r="B4" s="276" t="s">
        <v>166</v>
      </c>
      <c r="C4" s="279" t="s">
        <v>86</v>
      </c>
      <c r="D4" s="94" t="s">
        <v>167</v>
      </c>
      <c r="E4" s="95" t="s">
        <v>168</v>
      </c>
      <c r="F4" s="96">
        <v>0.25</v>
      </c>
      <c r="G4" s="90"/>
      <c r="H4" s="90"/>
      <c r="I4" s="90"/>
      <c r="J4" s="90"/>
      <c r="K4" s="90"/>
      <c r="L4" s="90"/>
      <c r="M4" s="90"/>
      <c r="N4" s="90"/>
      <c r="O4" s="90"/>
      <c r="P4" s="90"/>
      <c r="Q4" s="90"/>
      <c r="R4" s="90"/>
      <c r="S4" s="90"/>
      <c r="T4" s="90"/>
      <c r="U4" s="90"/>
      <c r="V4" s="90"/>
      <c r="W4" s="90"/>
      <c r="X4" s="90"/>
      <c r="Y4" s="90"/>
      <c r="Z4" s="90"/>
    </row>
    <row r="5" spans="1:26" ht="12.75" customHeight="1" x14ac:dyDescent="0.2">
      <c r="A5" s="90"/>
      <c r="B5" s="277"/>
      <c r="C5" s="280"/>
      <c r="D5" s="97" t="s">
        <v>169</v>
      </c>
      <c r="E5" s="98" t="s">
        <v>170</v>
      </c>
      <c r="F5" s="99">
        <v>0.15</v>
      </c>
      <c r="G5" s="90"/>
      <c r="H5" s="90"/>
      <c r="I5" s="90"/>
      <c r="J5" s="90"/>
      <c r="K5" s="90"/>
      <c r="L5" s="90"/>
      <c r="M5" s="90"/>
      <c r="N5" s="90"/>
      <c r="O5" s="90"/>
      <c r="P5" s="90"/>
      <c r="Q5" s="90"/>
      <c r="R5" s="90"/>
      <c r="S5" s="90"/>
      <c r="T5" s="90"/>
      <c r="U5" s="90"/>
      <c r="V5" s="90"/>
      <c r="W5" s="90"/>
      <c r="X5" s="90"/>
      <c r="Y5" s="90"/>
      <c r="Z5" s="90"/>
    </row>
    <row r="6" spans="1:26" ht="12.75" customHeight="1" x14ac:dyDescent="0.2">
      <c r="A6" s="90"/>
      <c r="B6" s="277"/>
      <c r="C6" s="269"/>
      <c r="D6" s="97" t="s">
        <v>171</v>
      </c>
      <c r="E6" s="98" t="s">
        <v>172</v>
      </c>
      <c r="F6" s="99">
        <v>0.1</v>
      </c>
      <c r="G6" s="90"/>
      <c r="H6" s="90"/>
      <c r="I6" s="90"/>
      <c r="J6" s="90"/>
      <c r="K6" s="90"/>
      <c r="L6" s="90"/>
      <c r="M6" s="90"/>
      <c r="N6" s="90"/>
      <c r="O6" s="90"/>
      <c r="P6" s="90"/>
      <c r="Q6" s="90"/>
      <c r="R6" s="90"/>
      <c r="S6" s="90"/>
      <c r="T6" s="90"/>
      <c r="U6" s="90"/>
      <c r="V6" s="90"/>
      <c r="W6" s="90"/>
      <c r="X6" s="90"/>
      <c r="Y6" s="90"/>
      <c r="Z6" s="90"/>
    </row>
    <row r="7" spans="1:26" ht="12.75" customHeight="1" x14ac:dyDescent="0.2">
      <c r="A7" s="90"/>
      <c r="B7" s="277"/>
      <c r="C7" s="268" t="s">
        <v>87</v>
      </c>
      <c r="D7" s="97" t="s">
        <v>173</v>
      </c>
      <c r="E7" s="98" t="s">
        <v>174</v>
      </c>
      <c r="F7" s="99">
        <v>0.25</v>
      </c>
      <c r="G7" s="90"/>
      <c r="H7" s="90"/>
      <c r="I7" s="90"/>
      <c r="J7" s="90"/>
      <c r="K7" s="90"/>
      <c r="L7" s="90"/>
      <c r="M7" s="90"/>
      <c r="N7" s="90"/>
      <c r="O7" s="90"/>
      <c r="P7" s="90"/>
      <c r="Q7" s="90"/>
      <c r="R7" s="90"/>
      <c r="S7" s="90"/>
      <c r="T7" s="90"/>
      <c r="U7" s="90"/>
      <c r="V7" s="90"/>
      <c r="W7" s="90"/>
      <c r="X7" s="90"/>
      <c r="Y7" s="90"/>
      <c r="Z7" s="90"/>
    </row>
    <row r="8" spans="1:26" ht="12.75" customHeight="1" x14ac:dyDescent="0.2">
      <c r="A8" s="90"/>
      <c r="B8" s="278"/>
      <c r="C8" s="269"/>
      <c r="D8" s="97" t="s">
        <v>175</v>
      </c>
      <c r="E8" s="98" t="s">
        <v>176</v>
      </c>
      <c r="F8" s="99">
        <v>0.15</v>
      </c>
      <c r="G8" s="90"/>
      <c r="H8" s="90"/>
      <c r="I8" s="90"/>
      <c r="J8" s="90"/>
      <c r="K8" s="90"/>
      <c r="L8" s="90"/>
      <c r="M8" s="90"/>
      <c r="N8" s="90"/>
      <c r="O8" s="90"/>
      <c r="P8" s="90"/>
      <c r="Q8" s="90"/>
      <c r="R8" s="90"/>
      <c r="S8" s="90"/>
      <c r="T8" s="90"/>
      <c r="U8" s="90"/>
      <c r="V8" s="90"/>
      <c r="W8" s="90"/>
      <c r="X8" s="90"/>
      <c r="Y8" s="90"/>
      <c r="Z8" s="90"/>
    </row>
    <row r="9" spans="1:26" ht="12.75" customHeight="1" x14ac:dyDescent="0.2">
      <c r="A9" s="90"/>
      <c r="B9" s="281" t="s">
        <v>177</v>
      </c>
      <c r="C9" s="268" t="s">
        <v>89</v>
      </c>
      <c r="D9" s="97" t="s">
        <v>178</v>
      </c>
      <c r="E9" s="98" t="s">
        <v>179</v>
      </c>
      <c r="F9" s="100" t="s">
        <v>180</v>
      </c>
      <c r="G9" s="90"/>
      <c r="H9" s="90"/>
      <c r="I9" s="90"/>
      <c r="J9" s="90"/>
      <c r="K9" s="90"/>
      <c r="L9" s="90"/>
      <c r="M9" s="90"/>
      <c r="N9" s="90"/>
      <c r="O9" s="90"/>
      <c r="P9" s="90"/>
      <c r="Q9" s="90"/>
      <c r="R9" s="90"/>
      <c r="S9" s="90"/>
      <c r="T9" s="90"/>
      <c r="U9" s="90"/>
      <c r="V9" s="90"/>
      <c r="W9" s="90"/>
      <c r="X9" s="90"/>
      <c r="Y9" s="90"/>
      <c r="Z9" s="90"/>
    </row>
    <row r="10" spans="1:26" ht="12.75" customHeight="1" x14ac:dyDescent="0.2">
      <c r="A10" s="90"/>
      <c r="B10" s="277"/>
      <c r="C10" s="269"/>
      <c r="D10" s="97" t="s">
        <v>181</v>
      </c>
      <c r="E10" s="98" t="s">
        <v>182</v>
      </c>
      <c r="F10" s="100" t="s">
        <v>180</v>
      </c>
      <c r="G10" s="90"/>
      <c r="H10" s="90"/>
      <c r="I10" s="90"/>
      <c r="J10" s="90"/>
      <c r="K10" s="90"/>
      <c r="L10" s="90"/>
      <c r="M10" s="90"/>
      <c r="N10" s="90"/>
      <c r="O10" s="90"/>
      <c r="P10" s="90"/>
      <c r="Q10" s="90"/>
      <c r="R10" s="90"/>
      <c r="S10" s="90"/>
      <c r="T10" s="90"/>
      <c r="U10" s="90"/>
      <c r="V10" s="90"/>
      <c r="W10" s="90"/>
      <c r="X10" s="90"/>
      <c r="Y10" s="90"/>
      <c r="Z10" s="90"/>
    </row>
    <row r="11" spans="1:26" ht="12.75" customHeight="1" x14ac:dyDescent="0.2">
      <c r="A11" s="90"/>
      <c r="B11" s="277"/>
      <c r="C11" s="268" t="s">
        <v>90</v>
      </c>
      <c r="D11" s="97" t="s">
        <v>183</v>
      </c>
      <c r="E11" s="98" t="s">
        <v>184</v>
      </c>
      <c r="F11" s="100" t="s">
        <v>180</v>
      </c>
      <c r="G11" s="90"/>
      <c r="H11" s="90"/>
      <c r="I11" s="90"/>
      <c r="J11" s="90"/>
      <c r="K11" s="90"/>
      <c r="L11" s="90"/>
      <c r="M11" s="90"/>
      <c r="N11" s="90"/>
      <c r="O11" s="90"/>
      <c r="P11" s="90"/>
      <c r="Q11" s="90"/>
      <c r="R11" s="90"/>
      <c r="S11" s="90"/>
      <c r="T11" s="90"/>
      <c r="U11" s="90"/>
      <c r="V11" s="90"/>
      <c r="W11" s="90"/>
      <c r="X11" s="90"/>
      <c r="Y11" s="90"/>
      <c r="Z11" s="90"/>
    </row>
    <row r="12" spans="1:26" ht="12.75" customHeight="1" x14ac:dyDescent="0.2">
      <c r="A12" s="90"/>
      <c r="B12" s="277"/>
      <c r="C12" s="269"/>
      <c r="D12" s="97" t="s">
        <v>185</v>
      </c>
      <c r="E12" s="98" t="s">
        <v>186</v>
      </c>
      <c r="F12" s="100" t="s">
        <v>180</v>
      </c>
      <c r="G12" s="90"/>
      <c r="H12" s="90"/>
      <c r="I12" s="90"/>
      <c r="J12" s="90"/>
      <c r="K12" s="90"/>
      <c r="L12" s="90"/>
      <c r="M12" s="90"/>
      <c r="N12" s="90"/>
      <c r="O12" s="90"/>
      <c r="P12" s="90"/>
      <c r="Q12" s="90"/>
      <c r="R12" s="90"/>
      <c r="S12" s="90"/>
      <c r="T12" s="90"/>
      <c r="U12" s="90"/>
      <c r="V12" s="90"/>
      <c r="W12" s="90"/>
      <c r="X12" s="90"/>
      <c r="Y12" s="90"/>
      <c r="Z12" s="90"/>
    </row>
    <row r="13" spans="1:26" ht="12.75" customHeight="1" x14ac:dyDescent="0.2">
      <c r="A13" s="90"/>
      <c r="B13" s="277"/>
      <c r="C13" s="268" t="s">
        <v>91</v>
      </c>
      <c r="D13" s="97" t="s">
        <v>187</v>
      </c>
      <c r="E13" s="98" t="s">
        <v>188</v>
      </c>
      <c r="F13" s="100" t="s">
        <v>180</v>
      </c>
      <c r="G13" s="90"/>
      <c r="H13" s="90"/>
      <c r="I13" s="90"/>
      <c r="J13" s="90"/>
      <c r="K13" s="90"/>
      <c r="L13" s="90"/>
      <c r="M13" s="90"/>
      <c r="N13" s="90"/>
      <c r="O13" s="90"/>
      <c r="P13" s="90"/>
      <c r="Q13" s="90"/>
      <c r="R13" s="90"/>
      <c r="S13" s="90"/>
      <c r="T13" s="90"/>
      <c r="U13" s="90"/>
      <c r="V13" s="90"/>
      <c r="W13" s="90"/>
      <c r="X13" s="90"/>
      <c r="Y13" s="90"/>
      <c r="Z13" s="90"/>
    </row>
    <row r="14" spans="1:26" ht="12.75" customHeight="1" x14ac:dyDescent="0.2">
      <c r="A14" s="90"/>
      <c r="B14" s="282"/>
      <c r="C14" s="270"/>
      <c r="D14" s="101" t="s">
        <v>189</v>
      </c>
      <c r="E14" s="102" t="s">
        <v>190</v>
      </c>
      <c r="F14" s="103" t="s">
        <v>180</v>
      </c>
      <c r="G14" s="90"/>
      <c r="H14" s="90"/>
      <c r="I14" s="90"/>
      <c r="J14" s="90"/>
      <c r="K14" s="90"/>
      <c r="L14" s="90"/>
      <c r="M14" s="90"/>
      <c r="N14" s="90"/>
      <c r="O14" s="90"/>
      <c r="P14" s="90"/>
      <c r="Q14" s="90"/>
      <c r="R14" s="90"/>
      <c r="S14" s="90"/>
      <c r="T14" s="90"/>
      <c r="U14" s="90"/>
      <c r="V14" s="90"/>
      <c r="W14" s="90"/>
      <c r="X14" s="90"/>
      <c r="Y14" s="90"/>
      <c r="Z14" s="90"/>
    </row>
    <row r="15" spans="1:26" ht="49.5" customHeight="1" x14ac:dyDescent="0.2">
      <c r="A15" s="90"/>
      <c r="B15" s="266" t="s">
        <v>191</v>
      </c>
      <c r="C15" s="205"/>
      <c r="D15" s="205"/>
      <c r="E15" s="205"/>
      <c r="F15" s="267"/>
      <c r="G15" s="90"/>
      <c r="H15" s="90"/>
      <c r="I15" s="90"/>
      <c r="J15" s="90"/>
      <c r="K15" s="90"/>
      <c r="L15" s="90"/>
      <c r="M15" s="90"/>
      <c r="N15" s="90"/>
      <c r="O15" s="90"/>
      <c r="P15" s="90"/>
      <c r="Q15" s="90"/>
      <c r="R15" s="90"/>
      <c r="S15" s="90"/>
      <c r="T15" s="90"/>
      <c r="U15" s="90"/>
      <c r="V15" s="90"/>
      <c r="W15" s="90"/>
      <c r="X15" s="90"/>
      <c r="Y15" s="90"/>
      <c r="Z15" s="90"/>
    </row>
    <row r="16" spans="1:26" ht="27" customHeight="1" x14ac:dyDescent="0.25">
      <c r="A16" s="90"/>
      <c r="B16" s="104"/>
      <c r="C16" s="90"/>
      <c r="D16" s="90"/>
      <c r="E16" s="90"/>
      <c r="F16" s="90"/>
      <c r="G16" s="90"/>
      <c r="H16" s="90"/>
      <c r="I16" s="90"/>
      <c r="J16" s="90"/>
      <c r="K16" s="90"/>
      <c r="L16" s="90"/>
      <c r="M16" s="90"/>
      <c r="N16" s="90"/>
      <c r="O16" s="90"/>
      <c r="P16" s="90"/>
      <c r="Q16" s="90"/>
      <c r="R16" s="90"/>
      <c r="S16" s="90"/>
      <c r="T16" s="90"/>
      <c r="U16" s="90"/>
      <c r="V16" s="90"/>
      <c r="W16" s="90"/>
      <c r="X16" s="90"/>
      <c r="Y16" s="90"/>
      <c r="Z16" s="90"/>
    </row>
    <row r="17" spans="1:26" ht="12.75" customHeight="1" x14ac:dyDescent="0.2">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row>
    <row r="18" spans="1:26" ht="12.75" customHeight="1" x14ac:dyDescent="0.2">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ht="12.75" customHeight="1" x14ac:dyDescent="0.2">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row>
    <row r="20" spans="1:26" ht="12.75" customHeight="1" x14ac:dyDescent="0.2">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row>
    <row r="21" spans="1:26" ht="12.75" customHeight="1" x14ac:dyDescent="0.2">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row>
    <row r="22" spans="1:26" ht="12.75" customHeight="1" x14ac:dyDescent="0.2">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row>
    <row r="23" spans="1:26" ht="12.75" customHeight="1" x14ac:dyDescent="0.2">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row>
    <row r="24" spans="1:26" ht="12.75" customHeight="1" x14ac:dyDescent="0.2">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ht="12.75" customHeight="1" x14ac:dyDescent="0.2">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2.75" customHeight="1" x14ac:dyDescent="0.2">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2.75" customHeight="1" x14ac:dyDescent="0.2">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2.75" customHeight="1"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2.75" customHeight="1"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2.75" customHeight="1" x14ac:dyDescent="0.2">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2.75" customHeight="1" x14ac:dyDescent="0.2">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2.75" customHeight="1" x14ac:dyDescent="0.2">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2.75" customHeight="1" x14ac:dyDescent="0.2">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2.75" customHeight="1" x14ac:dyDescent="0.2">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2.75" customHeight="1" x14ac:dyDescent="0.2">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2.75" customHeight="1" x14ac:dyDescent="0.2">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2.75" customHeight="1" x14ac:dyDescent="0.2">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2.75" customHeight="1" x14ac:dyDescent="0.2">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2.75" customHeight="1" x14ac:dyDescent="0.2">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2.75" customHeight="1" x14ac:dyDescent="0.2">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2.75" customHeight="1" x14ac:dyDescent="0.2">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2.75" customHeight="1" x14ac:dyDescent="0.2">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2.75" customHeight="1" x14ac:dyDescent="0.2">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2.75" customHeight="1" x14ac:dyDescent="0.2">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2.75" customHeight="1"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2.75" customHeight="1" x14ac:dyDescent="0.2">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2.75" customHeight="1" x14ac:dyDescent="0.2">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2.75" customHeight="1" x14ac:dyDescent="0.2">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2.75" customHeight="1" x14ac:dyDescent="0.2">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2.75" customHeight="1" x14ac:dyDescent="0.2">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2.75" customHeight="1" x14ac:dyDescent="0.2">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2.75" customHeight="1" x14ac:dyDescent="0.2">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2.75" customHeight="1" x14ac:dyDescent="0.2">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2.75" customHeight="1" x14ac:dyDescent="0.2">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2.75" customHeight="1" x14ac:dyDescent="0.2">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2.75" customHeight="1" x14ac:dyDescent="0.2">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2.75" customHeight="1" x14ac:dyDescent="0.2">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2.75" customHeight="1" x14ac:dyDescent="0.2">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2.75" customHeight="1" x14ac:dyDescent="0.2">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2.75" customHeight="1" x14ac:dyDescent="0.2">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2.75" customHeight="1" x14ac:dyDescent="0.2">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2.75" customHeight="1" x14ac:dyDescent="0.2">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2.75" customHeight="1" x14ac:dyDescent="0.2">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2.75" customHeight="1" x14ac:dyDescent="0.2">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2.75" customHeight="1" x14ac:dyDescent="0.2">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2.75" customHeight="1" x14ac:dyDescent="0.2">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2.75" customHeight="1" x14ac:dyDescent="0.2">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2.75" customHeight="1" x14ac:dyDescent="0.2">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2.75" customHeight="1" x14ac:dyDescent="0.2">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2.75" customHeight="1" x14ac:dyDescent="0.2">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2.75" customHeight="1" x14ac:dyDescent="0.2">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2.75" customHeight="1" x14ac:dyDescent="0.2">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2.75" customHeight="1" x14ac:dyDescent="0.2">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2.75" customHeight="1" x14ac:dyDescent="0.2">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2.75" customHeight="1" x14ac:dyDescent="0.2">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2.75" customHeight="1" x14ac:dyDescent="0.2">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2.75" customHeight="1" x14ac:dyDescent="0.2">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2.75" customHeight="1" x14ac:dyDescent="0.2">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2.75" customHeight="1" x14ac:dyDescent="0.2">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2.75" customHeight="1" x14ac:dyDescent="0.2">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2.75" customHeight="1" x14ac:dyDescent="0.2">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2.75" customHeight="1" x14ac:dyDescent="0.2">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2.75" customHeight="1" x14ac:dyDescent="0.2">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2.75" customHeight="1" x14ac:dyDescent="0.2">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2.75" customHeight="1" x14ac:dyDescent="0.2">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2.75" customHeight="1" x14ac:dyDescent="0.2">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2.75" customHeight="1" x14ac:dyDescent="0.2">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2.75" customHeight="1" x14ac:dyDescent="0.2">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2.75" customHeight="1" x14ac:dyDescent="0.2">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2.75" customHeight="1" x14ac:dyDescent="0.2">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2.75" customHeight="1" x14ac:dyDescent="0.2">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2.75" customHeight="1" x14ac:dyDescent="0.2">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2.75" customHeight="1" x14ac:dyDescent="0.2">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2.75" customHeight="1" x14ac:dyDescent="0.2">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2.75" customHeight="1" x14ac:dyDescent="0.2">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2.75" customHeight="1" x14ac:dyDescent="0.2">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2.75" customHeight="1" x14ac:dyDescent="0.2">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2.75" customHeight="1" x14ac:dyDescent="0.2">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2.75" customHeight="1" x14ac:dyDescent="0.2">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2.75" customHeight="1" x14ac:dyDescent="0.2">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2.75" customHeight="1" x14ac:dyDescent="0.2">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2.75" customHeight="1" x14ac:dyDescent="0.2">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2.75" customHeight="1" x14ac:dyDescent="0.2">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2.75" customHeight="1" x14ac:dyDescent="0.2">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2.75" customHeight="1" x14ac:dyDescent="0.2">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2.75" customHeight="1" x14ac:dyDescent="0.2">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2.75" customHeight="1" x14ac:dyDescent="0.2">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2.75" customHeight="1" x14ac:dyDescent="0.2">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2.75" customHeight="1" x14ac:dyDescent="0.2">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2.75" customHeight="1" x14ac:dyDescent="0.2">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2.75" customHeight="1" x14ac:dyDescent="0.2">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2.75" customHeight="1" x14ac:dyDescent="0.2">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2.75" customHeight="1" x14ac:dyDescent="0.2">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2.75" customHeight="1" x14ac:dyDescent="0.2">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2.75" customHeight="1" x14ac:dyDescent="0.2">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2.75" customHeight="1" x14ac:dyDescent="0.2">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2.75" customHeight="1" x14ac:dyDescent="0.2">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2.75" customHeight="1" x14ac:dyDescent="0.2">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2.75" customHeight="1" x14ac:dyDescent="0.2">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2.75" customHeight="1" x14ac:dyDescent="0.2">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2.75" customHeight="1" x14ac:dyDescent="0.2">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2.75" customHeight="1" x14ac:dyDescent="0.2">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2.75" customHeight="1" x14ac:dyDescent="0.2">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2.75" customHeight="1" x14ac:dyDescent="0.2">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2.75" customHeight="1" x14ac:dyDescent="0.2">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2.75" customHeight="1" x14ac:dyDescent="0.2">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2.75" customHeight="1" x14ac:dyDescent="0.2">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2.75" customHeight="1" x14ac:dyDescent="0.2">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2.75" customHeight="1" x14ac:dyDescent="0.2">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2.75" customHeight="1" x14ac:dyDescent="0.2">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2.75" customHeight="1" x14ac:dyDescent="0.2">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2.75" customHeight="1" x14ac:dyDescent="0.2">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2.75" customHeight="1" x14ac:dyDescent="0.2">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2.75" customHeight="1" x14ac:dyDescent="0.2">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2.75" customHeight="1" x14ac:dyDescent="0.2">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2.75" customHeight="1" x14ac:dyDescent="0.2">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2.75" customHeight="1" x14ac:dyDescent="0.2">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2.75" customHeight="1" x14ac:dyDescent="0.2">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2.75" customHeight="1" x14ac:dyDescent="0.2">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2.75" customHeight="1" x14ac:dyDescent="0.2">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2.75" customHeight="1" x14ac:dyDescent="0.2">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2.75" customHeight="1" x14ac:dyDescent="0.2">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2.75" customHeight="1" x14ac:dyDescent="0.2">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2.75" customHeight="1" x14ac:dyDescent="0.2">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2.75" customHeight="1" x14ac:dyDescent="0.2">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2.75" customHeight="1" x14ac:dyDescent="0.2">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2.75" customHeight="1" x14ac:dyDescent="0.2">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2.75" customHeight="1" x14ac:dyDescent="0.2">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2.75" customHeight="1" x14ac:dyDescent="0.2">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2.75" customHeight="1" x14ac:dyDescent="0.2">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2.75" customHeight="1" x14ac:dyDescent="0.2">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2.75" customHeight="1" x14ac:dyDescent="0.2">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2.75" customHeight="1" x14ac:dyDescent="0.2">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2.75" customHeight="1" x14ac:dyDescent="0.2">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2.75" customHeight="1" x14ac:dyDescent="0.2">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2.75" customHeight="1" x14ac:dyDescent="0.2">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2.75" customHeight="1" x14ac:dyDescent="0.2">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2.75" customHeight="1" x14ac:dyDescent="0.2">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2.75" customHeight="1" x14ac:dyDescent="0.2">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2.75" customHeight="1" x14ac:dyDescent="0.2">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2.75" customHeight="1" x14ac:dyDescent="0.2">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2.75" customHeight="1" x14ac:dyDescent="0.2">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2.75" customHeight="1" x14ac:dyDescent="0.2">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2.75" customHeight="1" x14ac:dyDescent="0.2">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2.75" customHeight="1" x14ac:dyDescent="0.2">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2.75" customHeight="1" x14ac:dyDescent="0.2">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2.75" customHeight="1" x14ac:dyDescent="0.2">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2.75" customHeight="1" x14ac:dyDescent="0.2">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2.75" customHeight="1" x14ac:dyDescent="0.2">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2.75" customHeight="1" x14ac:dyDescent="0.2">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2.75" customHeight="1" x14ac:dyDescent="0.2">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2.75" customHeigh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2.75" customHeight="1" x14ac:dyDescent="0.2">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2.75" customHeight="1" x14ac:dyDescent="0.2">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2.75" customHeight="1" x14ac:dyDescent="0.2">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2.75" customHeight="1" x14ac:dyDescent="0.2">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2.75" customHeight="1" x14ac:dyDescent="0.2">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2.75" customHeight="1" x14ac:dyDescent="0.2">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2.75" customHeight="1" x14ac:dyDescent="0.2">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2.75" customHeight="1" x14ac:dyDescent="0.2">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2.75" customHeight="1" x14ac:dyDescent="0.2">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2.75" customHeight="1" x14ac:dyDescent="0.2">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2.75" customHeight="1" x14ac:dyDescent="0.2">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2.75" customHeight="1" x14ac:dyDescent="0.2">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2.75" customHeight="1" x14ac:dyDescent="0.2">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2.75" customHeight="1" x14ac:dyDescent="0.2">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2.75" customHeight="1" x14ac:dyDescent="0.2">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2.75" customHeight="1" x14ac:dyDescent="0.2">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2.75" customHeight="1" x14ac:dyDescent="0.2">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2.75" customHeight="1" x14ac:dyDescent="0.2">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2.75" customHeight="1" x14ac:dyDescent="0.2">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2.75" customHeight="1" x14ac:dyDescent="0.2">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2.75" customHeight="1" x14ac:dyDescent="0.2">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2.75" customHeight="1" x14ac:dyDescent="0.2">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2.75" customHeight="1" x14ac:dyDescent="0.2">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2.75" customHeight="1" x14ac:dyDescent="0.2">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2.75" customHeight="1" x14ac:dyDescent="0.2">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2.75" customHeight="1" x14ac:dyDescent="0.2">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2.75" customHeight="1" x14ac:dyDescent="0.2">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2.75" customHeight="1" x14ac:dyDescent="0.2">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2.75" customHeight="1" x14ac:dyDescent="0.2">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2.75" customHeight="1" x14ac:dyDescent="0.2">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2.75" customHeight="1" x14ac:dyDescent="0.2">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2.75" customHeight="1" x14ac:dyDescent="0.2">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2.75" customHeight="1" x14ac:dyDescent="0.2">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2.75" customHeight="1" x14ac:dyDescent="0.2">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2.75" customHeight="1" x14ac:dyDescent="0.2">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2.75" customHeight="1" x14ac:dyDescent="0.2">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2.75" customHeight="1" x14ac:dyDescent="0.2">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2.75" customHeight="1" x14ac:dyDescent="0.2">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2.75" customHeight="1" x14ac:dyDescent="0.2">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2.75" customHeight="1" x14ac:dyDescent="0.2">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2.75" customHeight="1" x14ac:dyDescent="0.2">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2.75" customHeight="1" x14ac:dyDescent="0.2">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2.75" customHeight="1" x14ac:dyDescent="0.2">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2.75" customHeight="1" x14ac:dyDescent="0.2">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2.75" customHeight="1" x14ac:dyDescent="0.2">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2.75" customHeight="1" x14ac:dyDescent="0.2">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2.75" customHeight="1" x14ac:dyDescent="0.2">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2.75" customHeight="1" x14ac:dyDescent="0.2">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2.75" customHeight="1" x14ac:dyDescent="0.2">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2.75" customHeight="1" x14ac:dyDescent="0.2">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2.75" customHeight="1" x14ac:dyDescent="0.2">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2.75" customHeight="1" x14ac:dyDescent="0.2">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2.75" customHeight="1" x14ac:dyDescent="0.2">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2.75" customHeight="1" x14ac:dyDescent="0.2">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2.75" customHeight="1" x14ac:dyDescent="0.2">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2.75" customHeight="1" x14ac:dyDescent="0.2">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2.75" customHeight="1" x14ac:dyDescent="0.2">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2.75" customHeight="1" x14ac:dyDescent="0.2">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2.75" customHeight="1" x14ac:dyDescent="0.2">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2.75" customHeight="1" x14ac:dyDescent="0.2">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2.75" customHeight="1" x14ac:dyDescent="0.2">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2.75" customHeight="1" x14ac:dyDescent="0.2">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2.75" customHeight="1" x14ac:dyDescent="0.2">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2.75" customHeight="1" x14ac:dyDescent="0.2">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2.75" customHeight="1" x14ac:dyDescent="0.2">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2.75" customHeight="1" x14ac:dyDescent="0.2">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2.75" customHeight="1" x14ac:dyDescent="0.2">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2.75" customHeight="1" x14ac:dyDescent="0.2">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2.75" customHeight="1" x14ac:dyDescent="0.2">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2.75" customHeight="1" x14ac:dyDescent="0.2">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2.75" customHeight="1" x14ac:dyDescent="0.2">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2.75" customHeight="1" x14ac:dyDescent="0.2">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2.75" customHeight="1" x14ac:dyDescent="0.2">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2.75" customHeight="1" x14ac:dyDescent="0.2">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2.75" customHeight="1" x14ac:dyDescent="0.2">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2.75" customHeight="1" x14ac:dyDescent="0.2">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2.75" customHeight="1" x14ac:dyDescent="0.2">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2.75" customHeight="1" x14ac:dyDescent="0.2">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2.75" customHeight="1" x14ac:dyDescent="0.2">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2.75" customHeight="1" x14ac:dyDescent="0.2">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2.75" customHeight="1" x14ac:dyDescent="0.2">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2.75" customHeight="1" x14ac:dyDescent="0.2">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2.75" customHeight="1" x14ac:dyDescent="0.2">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2.75" customHeight="1" x14ac:dyDescent="0.2">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2.75" customHeight="1" x14ac:dyDescent="0.2">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2.75" customHeight="1" x14ac:dyDescent="0.2">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2.75" customHeight="1" x14ac:dyDescent="0.2">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2.75" customHeight="1" x14ac:dyDescent="0.2">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2.75" customHeight="1" x14ac:dyDescent="0.2">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2.75" customHeight="1" x14ac:dyDescent="0.2">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2.75" customHeight="1" x14ac:dyDescent="0.2">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2.75" customHeight="1" x14ac:dyDescent="0.2">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2.75" customHeight="1" x14ac:dyDescent="0.2">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2.75" customHeight="1" x14ac:dyDescent="0.2">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2.75" customHeight="1" x14ac:dyDescent="0.2">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2.75" customHeight="1" x14ac:dyDescent="0.2">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2.75" customHeight="1" x14ac:dyDescent="0.2">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2.75" customHeight="1" x14ac:dyDescent="0.2">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2.75" customHeight="1" x14ac:dyDescent="0.2">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2.75" customHeight="1" x14ac:dyDescent="0.2">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2.75" customHeight="1" x14ac:dyDescent="0.2">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2.75" customHeight="1" x14ac:dyDescent="0.2">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2.75" customHeight="1" x14ac:dyDescent="0.2">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2.75" customHeight="1" x14ac:dyDescent="0.2">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2.75" customHeight="1" x14ac:dyDescent="0.2">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2.75" customHeight="1" x14ac:dyDescent="0.2">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2.75" customHeight="1" x14ac:dyDescent="0.2">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2.75" customHeight="1" x14ac:dyDescent="0.2">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2.75" customHeight="1" x14ac:dyDescent="0.2">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2.75" customHeight="1" x14ac:dyDescent="0.2">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2.75" customHeight="1" x14ac:dyDescent="0.2">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2.75" customHeight="1" x14ac:dyDescent="0.2">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2.75" customHeight="1" x14ac:dyDescent="0.2">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2.75" customHeight="1" x14ac:dyDescent="0.2">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2.75" customHeight="1" x14ac:dyDescent="0.2">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2.75" customHeight="1" x14ac:dyDescent="0.2">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2.75" customHeight="1" x14ac:dyDescent="0.2">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2.75" customHeight="1" x14ac:dyDescent="0.2">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2.75" customHeight="1" x14ac:dyDescent="0.2">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2.75" customHeight="1" x14ac:dyDescent="0.2">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2.75" customHeight="1" x14ac:dyDescent="0.2">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2.75" customHeight="1" x14ac:dyDescent="0.2">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2.75" customHeight="1" x14ac:dyDescent="0.2">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2.75" customHeight="1" x14ac:dyDescent="0.2">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2.75" customHeight="1" x14ac:dyDescent="0.2">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2.75" customHeight="1" x14ac:dyDescent="0.2">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2.75" customHeight="1" x14ac:dyDescent="0.2">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2.75" customHeight="1" x14ac:dyDescent="0.2">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2.75" customHeight="1" x14ac:dyDescent="0.2">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2.75" customHeight="1" x14ac:dyDescent="0.2">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2.75" customHeight="1" x14ac:dyDescent="0.2">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2.75" customHeight="1" x14ac:dyDescent="0.2">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2.75" customHeight="1" x14ac:dyDescent="0.2">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2.75" customHeight="1" x14ac:dyDescent="0.2">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2.75" customHeight="1" x14ac:dyDescent="0.2">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2.75" customHeight="1" x14ac:dyDescent="0.2">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2.75" customHeight="1" x14ac:dyDescent="0.2">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2.75" customHeight="1" x14ac:dyDescent="0.2">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2.75" customHeight="1" x14ac:dyDescent="0.2">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2.75" customHeight="1" x14ac:dyDescent="0.2">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2.75" customHeight="1" x14ac:dyDescent="0.2">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2.75" customHeight="1" x14ac:dyDescent="0.2">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2.75" customHeight="1" x14ac:dyDescent="0.2">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2.75" customHeight="1" x14ac:dyDescent="0.2">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2.75" customHeight="1" x14ac:dyDescent="0.2">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2.75" customHeight="1" x14ac:dyDescent="0.2">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2.75" customHeight="1" x14ac:dyDescent="0.2">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2.75" customHeight="1" x14ac:dyDescent="0.2">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2.75" customHeight="1" x14ac:dyDescent="0.2">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2.75" customHeight="1" x14ac:dyDescent="0.2">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2.75" customHeight="1" x14ac:dyDescent="0.2">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2.75" customHeight="1" x14ac:dyDescent="0.2">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2.75" customHeight="1" x14ac:dyDescent="0.2">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2.75" customHeight="1" x14ac:dyDescent="0.2">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2.75" customHeight="1" x14ac:dyDescent="0.2">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2.75" customHeight="1" x14ac:dyDescent="0.2">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2.75" customHeight="1" x14ac:dyDescent="0.2">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2.75" customHeight="1" x14ac:dyDescent="0.2">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2.75" customHeight="1" x14ac:dyDescent="0.2">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2.75" customHeight="1" x14ac:dyDescent="0.2">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2.75" customHeight="1" x14ac:dyDescent="0.2">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2.75" customHeight="1" x14ac:dyDescent="0.2">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2.75" customHeight="1" x14ac:dyDescent="0.2">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2.75" customHeight="1" x14ac:dyDescent="0.2">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2.75" customHeight="1" x14ac:dyDescent="0.2">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2.75" customHeight="1" x14ac:dyDescent="0.2">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2.75" customHeight="1" x14ac:dyDescent="0.2">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2.75" customHeight="1" x14ac:dyDescent="0.2">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2.75" customHeight="1" x14ac:dyDescent="0.2">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2.75" customHeight="1" x14ac:dyDescent="0.2">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2.75" customHeight="1" x14ac:dyDescent="0.2">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2.75" customHeight="1" x14ac:dyDescent="0.2">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2.75" customHeight="1" x14ac:dyDescent="0.2">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2.75" customHeight="1" x14ac:dyDescent="0.2">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2.75" customHeight="1" x14ac:dyDescent="0.2">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2.75" customHeight="1" x14ac:dyDescent="0.2">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2.75" customHeight="1" x14ac:dyDescent="0.2">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2.75" customHeight="1" x14ac:dyDescent="0.2">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2.75" customHeight="1" x14ac:dyDescent="0.2">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2.75" customHeight="1" x14ac:dyDescent="0.2">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2.75" customHeight="1" x14ac:dyDescent="0.2">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2.75" customHeight="1" x14ac:dyDescent="0.2">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2.75" customHeight="1" x14ac:dyDescent="0.2">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2.75" customHeight="1" x14ac:dyDescent="0.2">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2.75" customHeight="1" x14ac:dyDescent="0.2">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2.75" customHeight="1" x14ac:dyDescent="0.2">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2.75" customHeight="1" x14ac:dyDescent="0.2">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2.75" customHeight="1" x14ac:dyDescent="0.2">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2.75" customHeight="1" x14ac:dyDescent="0.2">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2.75" customHeight="1" x14ac:dyDescent="0.2">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2.75" customHeight="1" x14ac:dyDescent="0.2">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2.75" customHeight="1" x14ac:dyDescent="0.2">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2.75" customHeight="1" x14ac:dyDescent="0.2">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2.75" customHeight="1" x14ac:dyDescent="0.2">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2.75" customHeight="1" x14ac:dyDescent="0.2">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2.75" customHeight="1" x14ac:dyDescent="0.2">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2.75" customHeight="1" x14ac:dyDescent="0.2">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2.75" customHeight="1" x14ac:dyDescent="0.2">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2.75" customHeight="1" x14ac:dyDescent="0.2">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2.75" customHeight="1" x14ac:dyDescent="0.2">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2.75" customHeight="1" x14ac:dyDescent="0.2">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2.75" customHeight="1" x14ac:dyDescent="0.2">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2.75" customHeight="1" x14ac:dyDescent="0.2">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2.75" customHeight="1" x14ac:dyDescent="0.2">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2.75" customHeight="1" x14ac:dyDescent="0.2">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2.75" customHeight="1" x14ac:dyDescent="0.2">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2.75" customHeight="1" x14ac:dyDescent="0.2">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2.75" customHeight="1" x14ac:dyDescent="0.2">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2.75" customHeight="1" x14ac:dyDescent="0.2">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2.75" customHeight="1" x14ac:dyDescent="0.2">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2.75" customHeight="1" x14ac:dyDescent="0.2">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2.75" customHeight="1" x14ac:dyDescent="0.2">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2.75" customHeight="1" x14ac:dyDescent="0.2">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2.75" customHeight="1" x14ac:dyDescent="0.2">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2.75" customHeight="1" x14ac:dyDescent="0.2">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2.75" customHeight="1" x14ac:dyDescent="0.2">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2.75" customHeight="1" x14ac:dyDescent="0.2">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2.75" customHeight="1" x14ac:dyDescent="0.2">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2.75" customHeight="1" x14ac:dyDescent="0.2">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2.75" customHeight="1" x14ac:dyDescent="0.2">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2.75" customHeight="1" x14ac:dyDescent="0.2">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2.75" customHeight="1" x14ac:dyDescent="0.2">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2.75" customHeight="1" x14ac:dyDescent="0.2">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2.75" customHeight="1" x14ac:dyDescent="0.2">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2.75" customHeight="1" x14ac:dyDescent="0.2">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2.75" customHeight="1" x14ac:dyDescent="0.2">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2.75" customHeight="1" x14ac:dyDescent="0.2">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2.75" customHeight="1" x14ac:dyDescent="0.2">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2.75" customHeight="1" x14ac:dyDescent="0.2">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2.75" customHeight="1" x14ac:dyDescent="0.2">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2.75" customHeight="1" x14ac:dyDescent="0.2">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2.75" customHeight="1" x14ac:dyDescent="0.2">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2.75" customHeight="1" x14ac:dyDescent="0.2">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2.75" customHeight="1" x14ac:dyDescent="0.2">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2.75" customHeight="1" x14ac:dyDescent="0.2">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2.75" customHeight="1" x14ac:dyDescent="0.2">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2.75" customHeight="1" x14ac:dyDescent="0.2">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2.75" customHeight="1" x14ac:dyDescent="0.2">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2.75" customHeight="1" x14ac:dyDescent="0.2">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2.75" customHeight="1" x14ac:dyDescent="0.2">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2.75" customHeight="1" x14ac:dyDescent="0.2">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2.75" customHeight="1" x14ac:dyDescent="0.2">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2.75" customHeight="1" x14ac:dyDescent="0.2">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2.75" customHeight="1" x14ac:dyDescent="0.2">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2.75" customHeight="1" x14ac:dyDescent="0.2">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2.75" customHeight="1" x14ac:dyDescent="0.2">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2.75" customHeight="1" x14ac:dyDescent="0.2">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2.75" customHeight="1" x14ac:dyDescent="0.2">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2.75" customHeight="1" x14ac:dyDescent="0.2">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2.75" customHeight="1" x14ac:dyDescent="0.2">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2.75" customHeight="1" x14ac:dyDescent="0.2">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2.75" customHeight="1" x14ac:dyDescent="0.2">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2.75" customHeight="1" x14ac:dyDescent="0.2">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2.75" customHeight="1" x14ac:dyDescent="0.2">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2.75" customHeight="1" x14ac:dyDescent="0.2">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2.75" customHeight="1" x14ac:dyDescent="0.2">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2.75" customHeight="1" x14ac:dyDescent="0.2">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2.75" customHeight="1" x14ac:dyDescent="0.2">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2.75" customHeight="1" x14ac:dyDescent="0.2">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2.75" customHeight="1" x14ac:dyDescent="0.2">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2.75" customHeight="1" x14ac:dyDescent="0.2">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2.75" customHeight="1" x14ac:dyDescent="0.2">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2.75" customHeight="1" x14ac:dyDescent="0.2">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2.75" customHeight="1" x14ac:dyDescent="0.2">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2.75" customHeight="1" x14ac:dyDescent="0.2">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2.75" customHeight="1" x14ac:dyDescent="0.2">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2.75" customHeight="1" x14ac:dyDescent="0.2">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2.75" customHeight="1" x14ac:dyDescent="0.2">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2.75" customHeight="1" x14ac:dyDescent="0.2">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2.75" customHeight="1" x14ac:dyDescent="0.2">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2.75" customHeight="1" x14ac:dyDescent="0.2">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2.75" customHeight="1" x14ac:dyDescent="0.2">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2.75" customHeight="1" x14ac:dyDescent="0.2">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2.75" customHeight="1" x14ac:dyDescent="0.2">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2.75" customHeight="1" x14ac:dyDescent="0.2">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2.75" customHeight="1" x14ac:dyDescent="0.2">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2.75" customHeight="1" x14ac:dyDescent="0.2">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2.75" customHeight="1" x14ac:dyDescent="0.2">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2.75" customHeight="1" x14ac:dyDescent="0.2">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2.75" customHeight="1" x14ac:dyDescent="0.2">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2.75" customHeight="1" x14ac:dyDescent="0.2">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2.75" customHeight="1" x14ac:dyDescent="0.2">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2.75" customHeight="1" x14ac:dyDescent="0.2">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2.75" customHeight="1" x14ac:dyDescent="0.2">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2.75" customHeight="1" x14ac:dyDescent="0.2">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2.75" customHeight="1" x14ac:dyDescent="0.2">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2.75" customHeight="1" x14ac:dyDescent="0.2">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2.75" customHeight="1" x14ac:dyDescent="0.2">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2.75" customHeight="1" x14ac:dyDescent="0.2">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2.75" customHeight="1" x14ac:dyDescent="0.2">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2.75" customHeight="1" x14ac:dyDescent="0.2">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2.75" customHeight="1" x14ac:dyDescent="0.2">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2.75" customHeight="1" x14ac:dyDescent="0.2">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2.75" customHeight="1" x14ac:dyDescent="0.2">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2.75" customHeight="1" x14ac:dyDescent="0.2">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2.75" customHeight="1" x14ac:dyDescent="0.2">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2.75" customHeight="1" x14ac:dyDescent="0.2">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2.75" customHeight="1" x14ac:dyDescent="0.2">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2.75" customHeight="1" x14ac:dyDescent="0.2">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2.75" customHeight="1" x14ac:dyDescent="0.2">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2.75" customHeight="1" x14ac:dyDescent="0.2">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2.75" customHeight="1" x14ac:dyDescent="0.2">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2.75" customHeight="1" x14ac:dyDescent="0.2">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2.75" customHeight="1" x14ac:dyDescent="0.2">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2.75" customHeight="1" x14ac:dyDescent="0.2">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2.75" customHeight="1" x14ac:dyDescent="0.2">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2.75" customHeight="1" x14ac:dyDescent="0.2">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2.75" customHeight="1" x14ac:dyDescent="0.2">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2.75" customHeight="1" x14ac:dyDescent="0.2">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2.75" customHeight="1" x14ac:dyDescent="0.2">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2.75" customHeight="1" x14ac:dyDescent="0.2">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2.75" customHeight="1" x14ac:dyDescent="0.2">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2.75" customHeight="1" x14ac:dyDescent="0.2">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2.75" customHeight="1" x14ac:dyDescent="0.2">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2.75" customHeight="1" x14ac:dyDescent="0.2">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2.75" customHeight="1" x14ac:dyDescent="0.2">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2.75" customHeight="1" x14ac:dyDescent="0.2">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2.75" customHeight="1" x14ac:dyDescent="0.2">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2.75" customHeight="1" x14ac:dyDescent="0.2">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2.75" customHeight="1" x14ac:dyDescent="0.2">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2.75" customHeight="1" x14ac:dyDescent="0.2">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2.75" customHeight="1" x14ac:dyDescent="0.2">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2.75" customHeight="1" x14ac:dyDescent="0.2">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2.75" customHeight="1" x14ac:dyDescent="0.2">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2.75" customHeight="1" x14ac:dyDescent="0.2">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2.75" customHeight="1" x14ac:dyDescent="0.2">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2.75" customHeight="1" x14ac:dyDescent="0.2">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2.75" customHeight="1" x14ac:dyDescent="0.2">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2.75" customHeight="1" x14ac:dyDescent="0.2">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2.75" customHeight="1" x14ac:dyDescent="0.2">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2.75" customHeight="1" x14ac:dyDescent="0.2">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2.75" customHeight="1" x14ac:dyDescent="0.2">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2.75" customHeight="1" x14ac:dyDescent="0.2">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2.75" customHeight="1" x14ac:dyDescent="0.2">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2.75" customHeight="1" x14ac:dyDescent="0.2">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2.75" customHeight="1" x14ac:dyDescent="0.2">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2.75" customHeight="1" x14ac:dyDescent="0.2">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2.75" customHeight="1" x14ac:dyDescent="0.2">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2.75" customHeight="1" x14ac:dyDescent="0.2">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2.75" customHeight="1" x14ac:dyDescent="0.2">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2.75" customHeight="1" x14ac:dyDescent="0.2">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2.75" customHeight="1" x14ac:dyDescent="0.2">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2.75" customHeight="1" x14ac:dyDescent="0.2">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2.75" customHeight="1" x14ac:dyDescent="0.2">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2.75" customHeight="1" x14ac:dyDescent="0.2">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2.75" customHeight="1" x14ac:dyDescent="0.2">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2.75" customHeight="1" x14ac:dyDescent="0.2">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2.75" customHeight="1" x14ac:dyDescent="0.2">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2.75" customHeight="1" x14ac:dyDescent="0.2">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2.75" customHeight="1" x14ac:dyDescent="0.2">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2.75" customHeight="1" x14ac:dyDescent="0.2">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2.75" customHeight="1" x14ac:dyDescent="0.2">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2.75" customHeight="1" x14ac:dyDescent="0.2">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2.75" customHeight="1" x14ac:dyDescent="0.2">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2.75" customHeight="1" x14ac:dyDescent="0.2">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2.75" customHeight="1" x14ac:dyDescent="0.2">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2.75" customHeight="1" x14ac:dyDescent="0.2">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2.75" customHeight="1" x14ac:dyDescent="0.2">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2.75" customHeight="1" x14ac:dyDescent="0.2">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2.75" customHeight="1" x14ac:dyDescent="0.2">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2.75" customHeight="1" x14ac:dyDescent="0.2">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2.75" customHeight="1" x14ac:dyDescent="0.2">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2.75" customHeight="1" x14ac:dyDescent="0.2">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2.75" customHeight="1" x14ac:dyDescent="0.2">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2.75" customHeight="1" x14ac:dyDescent="0.2">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2.75" customHeight="1" x14ac:dyDescent="0.2">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2.75" customHeight="1" x14ac:dyDescent="0.2">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2.75" customHeight="1" x14ac:dyDescent="0.2">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2.75" customHeight="1" x14ac:dyDescent="0.2">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2.75" customHeight="1" x14ac:dyDescent="0.2">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2.75" customHeight="1" x14ac:dyDescent="0.2">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2.75" customHeight="1" x14ac:dyDescent="0.2">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2.75" customHeight="1" x14ac:dyDescent="0.2">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2.75" customHeight="1" x14ac:dyDescent="0.2">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2.75" customHeight="1" x14ac:dyDescent="0.2">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2.75" customHeight="1" x14ac:dyDescent="0.2">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2.75" customHeight="1" x14ac:dyDescent="0.2">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2.75" customHeight="1" x14ac:dyDescent="0.2">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2.75" customHeight="1" x14ac:dyDescent="0.2">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2.75" customHeight="1" x14ac:dyDescent="0.2">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2.75" customHeight="1" x14ac:dyDescent="0.2">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2.75" customHeight="1" x14ac:dyDescent="0.2">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2.75" customHeight="1" x14ac:dyDescent="0.2">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2.75" customHeight="1" x14ac:dyDescent="0.2">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2.75" customHeight="1" x14ac:dyDescent="0.2">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2.75" customHeight="1" x14ac:dyDescent="0.2">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2.75" customHeight="1" x14ac:dyDescent="0.2">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2.75" customHeight="1" x14ac:dyDescent="0.2">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2.75" customHeight="1" x14ac:dyDescent="0.2">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2.75" customHeight="1" x14ac:dyDescent="0.2">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2.75" customHeight="1" x14ac:dyDescent="0.2">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2.75" customHeight="1" x14ac:dyDescent="0.2">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2.75" customHeight="1" x14ac:dyDescent="0.2">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2.75" customHeight="1" x14ac:dyDescent="0.2">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2.75" customHeight="1" x14ac:dyDescent="0.2">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2.75" customHeight="1" x14ac:dyDescent="0.2">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2.75" customHeight="1" x14ac:dyDescent="0.2">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2.75" customHeight="1" x14ac:dyDescent="0.2">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2.75" customHeight="1" x14ac:dyDescent="0.2">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2.75" customHeight="1" x14ac:dyDescent="0.2">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2.75" customHeight="1" x14ac:dyDescent="0.2">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2.75" customHeight="1" x14ac:dyDescent="0.2">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2.75" customHeight="1" x14ac:dyDescent="0.2">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2.75" customHeight="1" x14ac:dyDescent="0.2">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2.75" customHeight="1" x14ac:dyDescent="0.2">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2.75" customHeight="1" x14ac:dyDescent="0.2">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2.75" customHeight="1" x14ac:dyDescent="0.2">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2.75" customHeight="1" x14ac:dyDescent="0.2">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2.75" customHeight="1" x14ac:dyDescent="0.2">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2.75" customHeight="1" x14ac:dyDescent="0.2">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2.75" customHeight="1" x14ac:dyDescent="0.2">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2.75" customHeight="1" x14ac:dyDescent="0.2">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2.75" customHeight="1" x14ac:dyDescent="0.2">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2.75" customHeight="1" x14ac:dyDescent="0.2">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2.75" customHeight="1" x14ac:dyDescent="0.2">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2.75" customHeight="1" x14ac:dyDescent="0.2">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2.75" customHeight="1" x14ac:dyDescent="0.2">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2.75" customHeight="1" x14ac:dyDescent="0.2">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2.75" customHeight="1" x14ac:dyDescent="0.2">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2.75" customHeight="1" x14ac:dyDescent="0.2">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2.75" customHeight="1" x14ac:dyDescent="0.2">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2.75" customHeight="1" x14ac:dyDescent="0.2">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2.75" customHeight="1" x14ac:dyDescent="0.2">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2.75" customHeight="1" x14ac:dyDescent="0.2">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2.75" customHeight="1" x14ac:dyDescent="0.2">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2.75" customHeight="1" x14ac:dyDescent="0.2">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2.75" customHeight="1" x14ac:dyDescent="0.2">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2.75" customHeight="1" x14ac:dyDescent="0.2">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2.75" customHeight="1" x14ac:dyDescent="0.2">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2.75" customHeight="1" x14ac:dyDescent="0.2">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2.75" customHeight="1" x14ac:dyDescent="0.2">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2.75" customHeight="1" x14ac:dyDescent="0.2">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2.75" customHeight="1" x14ac:dyDescent="0.2">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2.75" customHeight="1" x14ac:dyDescent="0.2">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2.75" customHeight="1" x14ac:dyDescent="0.2">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2.75" customHeight="1" x14ac:dyDescent="0.2">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2.75" customHeight="1" x14ac:dyDescent="0.2">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2.75" customHeight="1" x14ac:dyDescent="0.2">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2.75" customHeight="1" x14ac:dyDescent="0.2">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2.75" customHeight="1" x14ac:dyDescent="0.2">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2.75" customHeight="1" x14ac:dyDescent="0.2">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2.75" customHeight="1" x14ac:dyDescent="0.2">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2.75" customHeight="1" x14ac:dyDescent="0.2">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2.75" customHeight="1" x14ac:dyDescent="0.2">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2.75" customHeight="1" x14ac:dyDescent="0.2">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2.75" customHeight="1" x14ac:dyDescent="0.2">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2.75" customHeight="1" x14ac:dyDescent="0.2">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2.75" customHeight="1" x14ac:dyDescent="0.2">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2.75" customHeight="1" x14ac:dyDescent="0.2">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2.75" customHeight="1" x14ac:dyDescent="0.2">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2.75" customHeight="1" x14ac:dyDescent="0.2">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2.75" customHeight="1" x14ac:dyDescent="0.2">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2.75" customHeight="1" x14ac:dyDescent="0.2">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2.75" customHeight="1" x14ac:dyDescent="0.2">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2.75" customHeight="1" x14ac:dyDescent="0.2">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2.75" customHeight="1" x14ac:dyDescent="0.2">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2.75" customHeight="1" x14ac:dyDescent="0.2">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2.75" customHeight="1" x14ac:dyDescent="0.2">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2.75" customHeight="1" x14ac:dyDescent="0.2">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2.75" customHeight="1" x14ac:dyDescent="0.2">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2.75" customHeight="1" x14ac:dyDescent="0.2">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2.75" customHeight="1" x14ac:dyDescent="0.2">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2.75" customHeight="1" x14ac:dyDescent="0.2">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2.75" customHeight="1" x14ac:dyDescent="0.2">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2.75" customHeight="1" x14ac:dyDescent="0.2">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2.75" customHeight="1" x14ac:dyDescent="0.2">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2.75" customHeight="1" x14ac:dyDescent="0.2">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2.75" customHeight="1" x14ac:dyDescent="0.2">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2.75" customHeight="1" x14ac:dyDescent="0.2">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2.75" customHeight="1" x14ac:dyDescent="0.2">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2.75" customHeight="1" x14ac:dyDescent="0.2">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2.75" customHeight="1" x14ac:dyDescent="0.2">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2.75" customHeight="1" x14ac:dyDescent="0.2">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2.75" customHeight="1" x14ac:dyDescent="0.2">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2.75" customHeight="1" x14ac:dyDescent="0.2">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2.75" customHeight="1" x14ac:dyDescent="0.2">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2.75" customHeight="1" x14ac:dyDescent="0.2">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2.75" customHeight="1" x14ac:dyDescent="0.2">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2.75" customHeight="1" x14ac:dyDescent="0.2">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2.75" customHeight="1" x14ac:dyDescent="0.2">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2.75" customHeight="1" x14ac:dyDescent="0.2">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2.75" customHeight="1" x14ac:dyDescent="0.2">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2.75" customHeight="1" x14ac:dyDescent="0.2">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2.75" customHeight="1" x14ac:dyDescent="0.2">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2.75" customHeight="1" x14ac:dyDescent="0.2">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2.75" customHeight="1" x14ac:dyDescent="0.2">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2.75" customHeight="1" x14ac:dyDescent="0.2">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2.75" customHeight="1" x14ac:dyDescent="0.2">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2.75" customHeight="1" x14ac:dyDescent="0.2">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2.75" customHeight="1" x14ac:dyDescent="0.2">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2.75" customHeight="1" x14ac:dyDescent="0.2">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2.75" customHeight="1" x14ac:dyDescent="0.2">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2.75" customHeight="1" x14ac:dyDescent="0.2">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2.75" customHeight="1" x14ac:dyDescent="0.2">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2.75" customHeight="1" x14ac:dyDescent="0.2">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2.75" customHeight="1" x14ac:dyDescent="0.2">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2.75" customHeight="1" x14ac:dyDescent="0.2">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2.75" customHeight="1" x14ac:dyDescent="0.2">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2.75" customHeight="1" x14ac:dyDescent="0.2">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2.75" customHeight="1" x14ac:dyDescent="0.2">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2.75" customHeight="1" x14ac:dyDescent="0.2">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2.75" customHeight="1" x14ac:dyDescent="0.2">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2.75" customHeight="1" x14ac:dyDescent="0.2">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2.75" customHeight="1" x14ac:dyDescent="0.2">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2.75" customHeight="1" x14ac:dyDescent="0.2">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2.75" customHeight="1" x14ac:dyDescent="0.2">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2.75" customHeight="1" x14ac:dyDescent="0.2">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2.75" customHeight="1" x14ac:dyDescent="0.2">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2.75" customHeight="1" x14ac:dyDescent="0.2">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2.75" customHeight="1" x14ac:dyDescent="0.2">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2.75" customHeight="1" x14ac:dyDescent="0.2">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2.75" customHeight="1" x14ac:dyDescent="0.2">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2.75" customHeight="1" x14ac:dyDescent="0.2">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2.75" customHeight="1" x14ac:dyDescent="0.2">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2.75" customHeight="1" x14ac:dyDescent="0.2">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2.75" customHeight="1" x14ac:dyDescent="0.2">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2.75" customHeight="1" x14ac:dyDescent="0.2">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2.75" customHeight="1" x14ac:dyDescent="0.2">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2.75" customHeight="1" x14ac:dyDescent="0.2">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2.75" customHeight="1" x14ac:dyDescent="0.2">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2.75" customHeight="1" x14ac:dyDescent="0.2">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2.75" customHeight="1" x14ac:dyDescent="0.2">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2.75" customHeight="1" x14ac:dyDescent="0.2">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2.75" customHeight="1" x14ac:dyDescent="0.2">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2.75" customHeight="1" x14ac:dyDescent="0.2">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2.75" customHeight="1" x14ac:dyDescent="0.2">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2.75" customHeight="1" x14ac:dyDescent="0.2">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2.75" customHeight="1" x14ac:dyDescent="0.2">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2.75" customHeight="1" x14ac:dyDescent="0.2">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2.75" customHeight="1" x14ac:dyDescent="0.2">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2.75" customHeight="1" x14ac:dyDescent="0.2">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2.75" customHeight="1" x14ac:dyDescent="0.2">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2.75" customHeight="1" x14ac:dyDescent="0.2">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2.75" customHeight="1" x14ac:dyDescent="0.2">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2.75" customHeight="1" x14ac:dyDescent="0.2">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2.75" customHeight="1" x14ac:dyDescent="0.2">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2.75" customHeight="1" x14ac:dyDescent="0.2">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2.75" customHeight="1" x14ac:dyDescent="0.2">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2.75" customHeight="1" x14ac:dyDescent="0.2">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2.75" customHeight="1" x14ac:dyDescent="0.2">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2.75" customHeight="1" x14ac:dyDescent="0.2">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2.75" customHeight="1" x14ac:dyDescent="0.2">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2.75" customHeight="1" x14ac:dyDescent="0.2">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2.75" customHeight="1" x14ac:dyDescent="0.2">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2.75" customHeight="1" x14ac:dyDescent="0.2">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2.75" customHeight="1" x14ac:dyDescent="0.2">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2.75" customHeight="1" x14ac:dyDescent="0.2">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2.75" customHeight="1" x14ac:dyDescent="0.2">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2.75" customHeight="1" x14ac:dyDescent="0.2">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2.75" customHeight="1" x14ac:dyDescent="0.2">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2.75" customHeight="1" x14ac:dyDescent="0.2">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2.75" customHeight="1" x14ac:dyDescent="0.2">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2.75" customHeight="1" x14ac:dyDescent="0.2">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2.75" customHeight="1" x14ac:dyDescent="0.2">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2.75" customHeight="1" x14ac:dyDescent="0.2">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2.75" customHeight="1" x14ac:dyDescent="0.2">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2.75" customHeight="1" x14ac:dyDescent="0.2">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2.75" customHeight="1" x14ac:dyDescent="0.2">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2.75" customHeight="1" x14ac:dyDescent="0.2">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2.75" customHeight="1" x14ac:dyDescent="0.2">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2.75" customHeight="1" x14ac:dyDescent="0.2">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2.75" customHeight="1" x14ac:dyDescent="0.2">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2.75" customHeight="1" x14ac:dyDescent="0.2">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2.75" customHeight="1" x14ac:dyDescent="0.2">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2.75" customHeight="1" x14ac:dyDescent="0.2">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2.75" customHeight="1" x14ac:dyDescent="0.2">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2.75" customHeight="1" x14ac:dyDescent="0.2">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2.75" customHeight="1" x14ac:dyDescent="0.2">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2.75" customHeight="1" x14ac:dyDescent="0.2">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2.75" customHeight="1" x14ac:dyDescent="0.2">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2.75" customHeight="1" x14ac:dyDescent="0.2">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2.75" customHeight="1" x14ac:dyDescent="0.2">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2.75" customHeight="1" x14ac:dyDescent="0.2">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2.75" customHeight="1" x14ac:dyDescent="0.2">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2.75" customHeight="1" x14ac:dyDescent="0.2">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2.75" customHeight="1" x14ac:dyDescent="0.2">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2.75" customHeight="1" x14ac:dyDescent="0.2">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2.75" customHeight="1" x14ac:dyDescent="0.2">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2.75" customHeight="1" x14ac:dyDescent="0.2">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2.75" customHeight="1" x14ac:dyDescent="0.2">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2.75" customHeight="1" x14ac:dyDescent="0.2">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2.75" customHeight="1" x14ac:dyDescent="0.2">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2.75" customHeight="1" x14ac:dyDescent="0.2">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2.75" customHeight="1" x14ac:dyDescent="0.2">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2.75" customHeight="1" x14ac:dyDescent="0.2">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2.75" customHeight="1" x14ac:dyDescent="0.2">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2.75" customHeight="1" x14ac:dyDescent="0.2">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2.75" customHeight="1" x14ac:dyDescent="0.2">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2.75" customHeight="1" x14ac:dyDescent="0.2">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2.75" customHeight="1" x14ac:dyDescent="0.2">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2.75" customHeight="1" x14ac:dyDescent="0.2">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2.75" customHeight="1" x14ac:dyDescent="0.2">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2.75" customHeight="1" x14ac:dyDescent="0.2">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2.75" customHeight="1" x14ac:dyDescent="0.2">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2.75" customHeight="1" x14ac:dyDescent="0.2">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2.75" customHeight="1" x14ac:dyDescent="0.2">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2.75" customHeight="1" x14ac:dyDescent="0.2">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2.75" customHeight="1" x14ac:dyDescent="0.2">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2.75" customHeight="1" x14ac:dyDescent="0.2">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2.75" customHeight="1" x14ac:dyDescent="0.2">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2.75" customHeight="1" x14ac:dyDescent="0.2">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2.75" customHeight="1" x14ac:dyDescent="0.2">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2.75" customHeight="1" x14ac:dyDescent="0.2">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2.75" customHeight="1" x14ac:dyDescent="0.2">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2.75" customHeight="1" x14ac:dyDescent="0.2">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2.75" customHeight="1" x14ac:dyDescent="0.2">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2.75" customHeight="1" x14ac:dyDescent="0.2">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2.75" customHeight="1" x14ac:dyDescent="0.2">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2.75" customHeight="1" x14ac:dyDescent="0.2">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2.75" customHeight="1" x14ac:dyDescent="0.2">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2.75" customHeight="1" x14ac:dyDescent="0.2">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2.75" customHeight="1" x14ac:dyDescent="0.2">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2.75" customHeight="1" x14ac:dyDescent="0.2">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2.75" customHeight="1" x14ac:dyDescent="0.2">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2.75" customHeight="1" x14ac:dyDescent="0.2">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2.75" customHeight="1" x14ac:dyDescent="0.2">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2.75" customHeight="1" x14ac:dyDescent="0.2">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2.75" customHeight="1" x14ac:dyDescent="0.2">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2.75" customHeight="1" x14ac:dyDescent="0.2">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2.75" customHeight="1" x14ac:dyDescent="0.2">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2.75" customHeight="1" x14ac:dyDescent="0.2">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2.75" customHeight="1" x14ac:dyDescent="0.2">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2.75" customHeight="1" x14ac:dyDescent="0.2">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2.75" customHeight="1" x14ac:dyDescent="0.2">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2.75" customHeight="1" x14ac:dyDescent="0.2">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2.75" customHeight="1" x14ac:dyDescent="0.2">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2.75" customHeight="1" x14ac:dyDescent="0.2">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2.75" customHeight="1" x14ac:dyDescent="0.2">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2.75" customHeight="1" x14ac:dyDescent="0.2">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2.75" customHeight="1" x14ac:dyDescent="0.2">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2.75" customHeight="1" x14ac:dyDescent="0.2">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2.75" customHeight="1" x14ac:dyDescent="0.2">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2.75" customHeight="1" x14ac:dyDescent="0.2">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2.75" customHeight="1" x14ac:dyDescent="0.2">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2.75" customHeight="1" x14ac:dyDescent="0.2">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2.75" customHeight="1" x14ac:dyDescent="0.2">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2.75" customHeight="1" x14ac:dyDescent="0.2">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2.75" customHeight="1" x14ac:dyDescent="0.2">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2.75" customHeight="1" x14ac:dyDescent="0.2">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2.75" customHeight="1" x14ac:dyDescent="0.2">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2.75" customHeight="1" x14ac:dyDescent="0.2">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2.75" customHeight="1" x14ac:dyDescent="0.2">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2.75" customHeight="1" x14ac:dyDescent="0.2">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2.75" customHeight="1" x14ac:dyDescent="0.2">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2.75" customHeight="1" x14ac:dyDescent="0.2">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2.75" customHeight="1" x14ac:dyDescent="0.2">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2.75" customHeight="1" x14ac:dyDescent="0.2">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2.75" customHeight="1" x14ac:dyDescent="0.2">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2.75" customHeight="1" x14ac:dyDescent="0.2">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2.75" customHeight="1" x14ac:dyDescent="0.2">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2.75" customHeight="1" x14ac:dyDescent="0.2">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2.75" customHeight="1" x14ac:dyDescent="0.2">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2.75" customHeight="1" x14ac:dyDescent="0.2">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2.75" customHeight="1" x14ac:dyDescent="0.2">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2.75" customHeight="1" x14ac:dyDescent="0.2">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2.75" customHeight="1" x14ac:dyDescent="0.2">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2.75" customHeight="1" x14ac:dyDescent="0.2">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2.75" customHeight="1" x14ac:dyDescent="0.2">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2.75" customHeight="1" x14ac:dyDescent="0.2">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2.75" customHeight="1" x14ac:dyDescent="0.2">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2.75" customHeight="1" x14ac:dyDescent="0.2">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2.75" customHeight="1" x14ac:dyDescent="0.2">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2.75" customHeight="1" x14ac:dyDescent="0.2">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2.75" customHeight="1" x14ac:dyDescent="0.2">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2.75" customHeight="1" x14ac:dyDescent="0.2">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2.75" customHeight="1" x14ac:dyDescent="0.2">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2.75" customHeight="1" x14ac:dyDescent="0.2">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2.75" customHeight="1" x14ac:dyDescent="0.2">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2.75" customHeight="1" x14ac:dyDescent="0.2">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2.75" customHeight="1" x14ac:dyDescent="0.2">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2.75" customHeight="1" x14ac:dyDescent="0.2">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2.75" customHeight="1" x14ac:dyDescent="0.2">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2.75" customHeight="1" x14ac:dyDescent="0.2">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2.75" customHeight="1" x14ac:dyDescent="0.2">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2.75" customHeight="1" x14ac:dyDescent="0.2">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2.75" customHeight="1" x14ac:dyDescent="0.2">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2.75" customHeight="1" x14ac:dyDescent="0.2">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2.75" customHeight="1" x14ac:dyDescent="0.2">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2.75" customHeight="1" x14ac:dyDescent="0.2">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2.75" customHeight="1" x14ac:dyDescent="0.2">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2.75" customHeight="1" x14ac:dyDescent="0.2">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2.75" customHeight="1" x14ac:dyDescent="0.2">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2.75" customHeight="1" x14ac:dyDescent="0.2">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2.75" customHeight="1" x14ac:dyDescent="0.2">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2.75" customHeight="1" x14ac:dyDescent="0.2">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2.75" customHeight="1" x14ac:dyDescent="0.2">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2.75" customHeight="1" x14ac:dyDescent="0.2">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2.75" customHeight="1" x14ac:dyDescent="0.2">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2.75" customHeight="1" x14ac:dyDescent="0.2">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2.75" customHeight="1" x14ac:dyDescent="0.2">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2.75" customHeight="1" x14ac:dyDescent="0.2">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2.75" customHeight="1" x14ac:dyDescent="0.2">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2.75" customHeight="1" x14ac:dyDescent="0.2">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2.75" customHeight="1" x14ac:dyDescent="0.2">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2.75" customHeight="1" x14ac:dyDescent="0.2">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2.75" customHeight="1" x14ac:dyDescent="0.2">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2.75" customHeight="1" x14ac:dyDescent="0.2">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2.75" customHeight="1" x14ac:dyDescent="0.2">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2.75" customHeight="1" x14ac:dyDescent="0.2">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2.75" customHeight="1" x14ac:dyDescent="0.2">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2.75" customHeight="1" x14ac:dyDescent="0.2">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2.75" customHeight="1" x14ac:dyDescent="0.2">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2.75" customHeight="1" x14ac:dyDescent="0.2">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2.75" customHeight="1" x14ac:dyDescent="0.2">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2.75" customHeight="1" x14ac:dyDescent="0.2">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2.75" customHeight="1" x14ac:dyDescent="0.2">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2.75" customHeight="1" x14ac:dyDescent="0.2">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2.75" customHeight="1" x14ac:dyDescent="0.2">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2.75" customHeight="1" x14ac:dyDescent="0.2">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2.75" customHeight="1" x14ac:dyDescent="0.2">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2.75" customHeight="1" x14ac:dyDescent="0.2">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2.75" customHeight="1" x14ac:dyDescent="0.2">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2.75" customHeight="1" x14ac:dyDescent="0.2">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2.75" customHeight="1" x14ac:dyDescent="0.2">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2.75" customHeight="1" x14ac:dyDescent="0.2">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2.75" customHeight="1" x14ac:dyDescent="0.2">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2.75" customHeight="1" x14ac:dyDescent="0.2">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2.75" customHeight="1" x14ac:dyDescent="0.2">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2.75" customHeight="1" x14ac:dyDescent="0.2">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2.75" customHeight="1" x14ac:dyDescent="0.2">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2.75" customHeight="1" x14ac:dyDescent="0.2">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2.75" customHeight="1" x14ac:dyDescent="0.2">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2.75" customHeight="1" x14ac:dyDescent="0.2">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2.75" customHeight="1" x14ac:dyDescent="0.2">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2.75" customHeight="1" x14ac:dyDescent="0.2">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2.75" customHeight="1" x14ac:dyDescent="0.2">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2.75" customHeight="1" x14ac:dyDescent="0.2">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2.75" customHeight="1" x14ac:dyDescent="0.2">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2.75" customHeight="1" x14ac:dyDescent="0.2">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2.75" customHeight="1" x14ac:dyDescent="0.2">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2.75" customHeight="1" x14ac:dyDescent="0.2">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2.75" customHeight="1" x14ac:dyDescent="0.2">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2.75" customHeight="1" x14ac:dyDescent="0.2">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2.75" customHeight="1" x14ac:dyDescent="0.2">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2.75" customHeight="1" x14ac:dyDescent="0.2">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2.75" customHeight="1" x14ac:dyDescent="0.2">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2.75" customHeight="1" x14ac:dyDescent="0.2">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2.75" customHeight="1" x14ac:dyDescent="0.2">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2.75" customHeight="1" x14ac:dyDescent="0.2">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2.75" customHeight="1" x14ac:dyDescent="0.2">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2.75" customHeight="1" x14ac:dyDescent="0.2">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2.75" customHeight="1" x14ac:dyDescent="0.2">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2.75" customHeight="1" x14ac:dyDescent="0.2">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2.75" customHeight="1" x14ac:dyDescent="0.2">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2.75" customHeight="1" x14ac:dyDescent="0.2">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2.75" customHeight="1" x14ac:dyDescent="0.2">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2.75" customHeight="1" x14ac:dyDescent="0.2">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2.75" customHeight="1" x14ac:dyDescent="0.2">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2.75" customHeight="1" x14ac:dyDescent="0.2">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2.75" customHeight="1" x14ac:dyDescent="0.2">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2.75" customHeight="1" x14ac:dyDescent="0.2">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2.75" customHeight="1" x14ac:dyDescent="0.2">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2.75" customHeight="1" x14ac:dyDescent="0.2">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2.75" customHeight="1" x14ac:dyDescent="0.2">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2.75" customHeight="1" x14ac:dyDescent="0.2">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2.75" customHeight="1" x14ac:dyDescent="0.2">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2.75" customHeight="1" x14ac:dyDescent="0.2">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2.75" customHeight="1" x14ac:dyDescent="0.2">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2.75" customHeight="1" x14ac:dyDescent="0.2">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2.75" customHeight="1" x14ac:dyDescent="0.2">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2.75" customHeight="1" x14ac:dyDescent="0.2">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2.75" customHeight="1" x14ac:dyDescent="0.2">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2.75" customHeight="1" x14ac:dyDescent="0.2">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2.75" customHeight="1" x14ac:dyDescent="0.2">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2.75" customHeight="1" x14ac:dyDescent="0.2">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2.75" customHeight="1" x14ac:dyDescent="0.2">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2.75" customHeight="1" x14ac:dyDescent="0.2">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2.75" customHeight="1" x14ac:dyDescent="0.2">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2.75" customHeight="1" x14ac:dyDescent="0.2">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2.75" customHeight="1" x14ac:dyDescent="0.2">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2.75" customHeight="1" x14ac:dyDescent="0.2">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2.75" customHeight="1" x14ac:dyDescent="0.2">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2.75" customHeight="1" x14ac:dyDescent="0.2">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2.75" customHeight="1" x14ac:dyDescent="0.2">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2.75" customHeight="1" x14ac:dyDescent="0.2">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2.75" customHeight="1" x14ac:dyDescent="0.2">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2.75" customHeight="1" x14ac:dyDescent="0.2">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2.75" customHeight="1" x14ac:dyDescent="0.2">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2.75" customHeight="1" x14ac:dyDescent="0.2">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2.75" customHeight="1" x14ac:dyDescent="0.2">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2.75" customHeight="1" x14ac:dyDescent="0.2">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2.75" customHeight="1" x14ac:dyDescent="0.2">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2.75" customHeight="1" x14ac:dyDescent="0.2">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2.75" customHeight="1" x14ac:dyDescent="0.2">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2.75" customHeight="1" x14ac:dyDescent="0.2">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2.75" customHeight="1" x14ac:dyDescent="0.2">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2.75" customHeight="1" x14ac:dyDescent="0.2">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2.75" customHeight="1" x14ac:dyDescent="0.2">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2.75" customHeight="1" x14ac:dyDescent="0.2">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2.75" customHeight="1" x14ac:dyDescent="0.2">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2.75" customHeight="1" x14ac:dyDescent="0.2">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2.75" customHeight="1" x14ac:dyDescent="0.2">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2.75" customHeight="1" x14ac:dyDescent="0.2">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2.75" customHeight="1" x14ac:dyDescent="0.2">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2.75" customHeight="1" x14ac:dyDescent="0.2">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2.75" customHeight="1" x14ac:dyDescent="0.2">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2.75" customHeight="1" x14ac:dyDescent="0.2">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2.75" customHeight="1" x14ac:dyDescent="0.2">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2.75" customHeight="1" x14ac:dyDescent="0.2">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2.75" customHeight="1" x14ac:dyDescent="0.2">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2.75" customHeight="1" x14ac:dyDescent="0.2">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2.75" customHeight="1" x14ac:dyDescent="0.2">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2.75" customHeight="1" x14ac:dyDescent="0.2">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2.75" customHeight="1" x14ac:dyDescent="0.2">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2.75" customHeight="1" x14ac:dyDescent="0.2">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2.75" customHeight="1" x14ac:dyDescent="0.2">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2.75" customHeight="1" x14ac:dyDescent="0.2">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2.75" customHeight="1" x14ac:dyDescent="0.2">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2.75" customHeight="1" x14ac:dyDescent="0.2">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2.75" customHeight="1" x14ac:dyDescent="0.2">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2.75" customHeight="1" x14ac:dyDescent="0.2">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2.75" customHeight="1" x14ac:dyDescent="0.2">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2.75" customHeight="1" x14ac:dyDescent="0.2">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2.75" customHeight="1" x14ac:dyDescent="0.2">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2.75" customHeight="1" x14ac:dyDescent="0.2">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2.75" customHeight="1" x14ac:dyDescent="0.2">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2.75" customHeight="1" x14ac:dyDescent="0.2">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2.75" customHeight="1" x14ac:dyDescent="0.2">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2.75" customHeight="1" x14ac:dyDescent="0.2">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2.75" customHeight="1" x14ac:dyDescent="0.2">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2.75" customHeight="1" x14ac:dyDescent="0.2">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2.75" customHeight="1" x14ac:dyDescent="0.2">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2.75" customHeight="1" x14ac:dyDescent="0.2">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2.75" customHeight="1" x14ac:dyDescent="0.2">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2.75" customHeight="1" x14ac:dyDescent="0.2">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2.75" customHeight="1" x14ac:dyDescent="0.2">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2.75" customHeight="1" x14ac:dyDescent="0.2">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2.75" customHeight="1" x14ac:dyDescent="0.2">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election activeCell="F19" sqref="F19"/>
    </sheetView>
  </sheetViews>
  <sheetFormatPr baseColWidth="10" defaultRowHeight="14.25" x14ac:dyDescent="0.2"/>
  <cols>
    <col min="1" max="16384" width="11" style="109"/>
  </cols>
  <sheetData>
    <row r="2" spans="2:12" ht="15.75" x14ac:dyDescent="0.3">
      <c r="B2" s="127"/>
      <c r="C2" s="301" t="s">
        <v>229</v>
      </c>
      <c r="D2" s="301"/>
      <c r="E2" s="301"/>
      <c r="F2" s="301"/>
      <c r="G2" s="301"/>
      <c r="H2" s="301"/>
      <c r="I2" s="301"/>
      <c r="J2" s="301"/>
      <c r="K2" s="301"/>
      <c r="L2" s="301"/>
    </row>
    <row r="3" spans="2:12" ht="16.5" thickBot="1" x14ac:dyDescent="0.35">
      <c r="B3" s="127"/>
      <c r="C3" s="128"/>
      <c r="G3" s="127"/>
      <c r="H3" s="127"/>
      <c r="I3" s="127"/>
      <c r="J3" s="127"/>
      <c r="K3" s="127"/>
      <c r="L3" s="127"/>
    </row>
    <row r="4" spans="2:12" x14ac:dyDescent="0.2">
      <c r="B4" s="302" t="s">
        <v>230</v>
      </c>
      <c r="C4" s="303"/>
      <c r="D4" s="303" t="s">
        <v>231</v>
      </c>
      <c r="E4" s="303"/>
      <c r="F4" s="303"/>
      <c r="G4" s="303"/>
      <c r="H4" s="303" t="s">
        <v>232</v>
      </c>
      <c r="I4" s="303"/>
      <c r="J4" s="303"/>
      <c r="K4" s="303" t="s">
        <v>233</v>
      </c>
      <c r="L4" s="304"/>
    </row>
    <row r="5" spans="2:12" ht="17.25" thickBot="1" x14ac:dyDescent="0.35">
      <c r="B5" s="305"/>
      <c r="C5" s="306"/>
      <c r="D5" s="307"/>
      <c r="E5" s="307"/>
      <c r="F5" s="307"/>
      <c r="G5" s="307"/>
      <c r="H5" s="308"/>
      <c r="I5" s="308"/>
      <c r="J5" s="308"/>
      <c r="K5" s="308"/>
      <c r="L5" s="309"/>
    </row>
    <row r="6" spans="2:12" ht="16.5" x14ac:dyDescent="0.3">
      <c r="B6" s="127"/>
      <c r="C6" s="129"/>
      <c r="G6" s="127"/>
      <c r="H6" s="127"/>
      <c r="I6" s="127"/>
      <c r="J6" s="127"/>
      <c r="K6" s="127"/>
      <c r="L6" s="127"/>
    </row>
    <row r="7" spans="2:12" ht="17.25" thickBot="1" x14ac:dyDescent="0.35">
      <c r="B7" s="127"/>
      <c r="C7" s="129"/>
      <c r="G7" s="127"/>
      <c r="H7" s="127"/>
      <c r="I7" s="127"/>
      <c r="J7" s="127"/>
      <c r="K7" s="127"/>
      <c r="L7" s="127"/>
    </row>
    <row r="8" spans="2:12" x14ac:dyDescent="0.2">
      <c r="B8" s="298" t="s">
        <v>234</v>
      </c>
      <c r="C8" s="299"/>
      <c r="D8" s="299"/>
      <c r="E8" s="300"/>
      <c r="F8" s="298" t="s">
        <v>235</v>
      </c>
      <c r="G8" s="299"/>
      <c r="H8" s="299"/>
      <c r="I8" s="300"/>
      <c r="J8" s="298" t="s">
        <v>236</v>
      </c>
      <c r="K8" s="299"/>
      <c r="L8" s="300"/>
    </row>
    <row r="9" spans="2:12" ht="15.75" x14ac:dyDescent="0.3">
      <c r="B9" s="292"/>
      <c r="C9" s="293"/>
      <c r="D9" s="293"/>
      <c r="E9" s="294"/>
      <c r="F9" s="295"/>
      <c r="G9" s="296"/>
      <c r="H9" s="296"/>
      <c r="I9" s="297"/>
      <c r="J9" s="295"/>
      <c r="K9" s="296"/>
      <c r="L9" s="297"/>
    </row>
    <row r="10" spans="2:12" ht="15.75" x14ac:dyDescent="0.3">
      <c r="B10" s="292"/>
      <c r="C10" s="293"/>
      <c r="D10" s="293"/>
      <c r="E10" s="294"/>
      <c r="F10" s="295"/>
      <c r="G10" s="296"/>
      <c r="H10" s="296"/>
      <c r="I10" s="297"/>
      <c r="J10" s="295"/>
      <c r="K10" s="296"/>
      <c r="L10" s="297"/>
    </row>
    <row r="11" spans="2:12" ht="15.75" x14ac:dyDescent="0.3">
      <c r="B11" s="292"/>
      <c r="C11" s="293"/>
      <c r="D11" s="293"/>
      <c r="E11" s="294"/>
      <c r="F11" s="295"/>
      <c r="G11" s="296"/>
      <c r="H11" s="296"/>
      <c r="I11" s="297"/>
      <c r="J11" s="295"/>
      <c r="K11" s="296"/>
      <c r="L11" s="297"/>
    </row>
    <row r="12" spans="2:12" ht="15.75" x14ac:dyDescent="0.3">
      <c r="B12" s="292"/>
      <c r="C12" s="293"/>
      <c r="D12" s="293"/>
      <c r="E12" s="294"/>
      <c r="F12" s="295"/>
      <c r="G12" s="296"/>
      <c r="H12" s="296"/>
      <c r="I12" s="297"/>
      <c r="J12" s="295"/>
      <c r="K12" s="296"/>
      <c r="L12" s="297"/>
    </row>
    <row r="13" spans="2:12" x14ac:dyDescent="0.2">
      <c r="B13" s="283" t="s">
        <v>237</v>
      </c>
      <c r="C13" s="284"/>
      <c r="D13" s="284"/>
      <c r="E13" s="285"/>
      <c r="F13" s="283" t="s">
        <v>238</v>
      </c>
      <c r="G13" s="284"/>
      <c r="H13" s="284"/>
      <c r="I13" s="285"/>
      <c r="J13" s="283" t="s">
        <v>239</v>
      </c>
      <c r="K13" s="284"/>
      <c r="L13" s="285"/>
    </row>
    <row r="14" spans="2:12" x14ac:dyDescent="0.2">
      <c r="B14" s="283" t="s">
        <v>240</v>
      </c>
      <c r="C14" s="284"/>
      <c r="D14" s="284"/>
      <c r="E14" s="285"/>
      <c r="F14" s="283" t="s">
        <v>241</v>
      </c>
      <c r="G14" s="284"/>
      <c r="H14" s="284"/>
      <c r="I14" s="285"/>
      <c r="J14" s="283" t="s">
        <v>242</v>
      </c>
      <c r="K14" s="284"/>
      <c r="L14" s="285"/>
    </row>
    <row r="15" spans="2:12" ht="16.5" thickBot="1" x14ac:dyDescent="0.35">
      <c r="B15" s="286"/>
      <c r="C15" s="287"/>
      <c r="D15" s="287"/>
      <c r="E15" s="288"/>
      <c r="F15" s="289"/>
      <c r="G15" s="290"/>
      <c r="H15" s="290"/>
      <c r="I15" s="291"/>
      <c r="J15" s="286"/>
      <c r="K15" s="287"/>
      <c r="L15" s="288"/>
    </row>
  </sheetData>
  <mergeCells count="33">
    <mergeCell ref="B5:C5"/>
    <mergeCell ref="D5:G5"/>
    <mergeCell ref="H5:J5"/>
    <mergeCell ref="K5:L5"/>
    <mergeCell ref="C2:L2"/>
    <mergeCell ref="B4:C4"/>
    <mergeCell ref="D4:G4"/>
    <mergeCell ref="H4:J4"/>
    <mergeCell ref="K4:L4"/>
    <mergeCell ref="B8:E8"/>
    <mergeCell ref="F8:I8"/>
    <mergeCell ref="J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J13:L13"/>
    <mergeCell ref="B14:E14"/>
    <mergeCell ref="F14:I14"/>
    <mergeCell ref="J14:L14"/>
    <mergeCell ref="B15:E15"/>
    <mergeCell ref="F15:I15"/>
    <mergeCell ref="J15:L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2.625" defaultRowHeight="15" customHeight="1" x14ac:dyDescent="0.2"/>
  <cols>
    <col min="1" max="26" width="9.375" customWidth="1"/>
  </cols>
  <sheetData>
    <row r="2" spans="2:5" x14ac:dyDescent="0.25">
      <c r="B2" s="87" t="s">
        <v>192</v>
      </c>
      <c r="E2" s="87" t="s">
        <v>193</v>
      </c>
    </row>
    <row r="3" spans="2:5" x14ac:dyDescent="0.25">
      <c r="B3" s="87" t="s">
        <v>194</v>
      </c>
      <c r="E3" s="87" t="s">
        <v>195</v>
      </c>
    </row>
    <row r="4" spans="2:5" x14ac:dyDescent="0.25">
      <c r="B4" s="87" t="s">
        <v>196</v>
      </c>
      <c r="E4" s="87" t="s">
        <v>197</v>
      </c>
    </row>
    <row r="5" spans="2:5" x14ac:dyDescent="0.25">
      <c r="B5" s="87" t="s">
        <v>198</v>
      </c>
    </row>
    <row r="8" spans="2:5" x14ac:dyDescent="0.25">
      <c r="B8" s="87" t="s">
        <v>199</v>
      </c>
    </row>
    <row r="9" spans="2:5" x14ac:dyDescent="0.25">
      <c r="B9" s="87" t="s">
        <v>200</v>
      </c>
    </row>
    <row r="10" spans="2:5" x14ac:dyDescent="0.25">
      <c r="B10" s="87" t="s">
        <v>201</v>
      </c>
    </row>
    <row r="13" spans="2:5" x14ac:dyDescent="0.25">
      <c r="B13" s="87" t="s">
        <v>202</v>
      </c>
    </row>
    <row r="14" spans="2:5" x14ac:dyDescent="0.25">
      <c r="B14" s="87" t="s">
        <v>203</v>
      </c>
    </row>
    <row r="15" spans="2:5" x14ac:dyDescent="0.25">
      <c r="B15" s="87" t="s">
        <v>204</v>
      </c>
    </row>
    <row r="16" spans="2:5" x14ac:dyDescent="0.25">
      <c r="B16" s="87" t="s">
        <v>205</v>
      </c>
    </row>
    <row r="17" spans="2:2" x14ac:dyDescent="0.25">
      <c r="B17" s="87" t="s">
        <v>206</v>
      </c>
    </row>
    <row r="18" spans="2:2" x14ac:dyDescent="0.25">
      <c r="B18" s="87" t="s">
        <v>207</v>
      </c>
    </row>
    <row r="19" spans="2:2" x14ac:dyDescent="0.25">
      <c r="B19" s="87" t="s">
        <v>208</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8.75" customWidth="1"/>
    <col min="2" max="26" width="10" customWidth="1"/>
  </cols>
  <sheetData>
    <row r="1" spans="1:26" ht="12.75" customHeight="1" x14ac:dyDescent="0.2">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spans="1:26" ht="12.75"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row>
    <row r="3" spans="1:26" ht="12.75" customHeight="1" x14ac:dyDescent="0.2">
      <c r="A3" s="106" t="s">
        <v>167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12.75" customHeight="1" x14ac:dyDescent="0.2">
      <c r="A4" s="106" t="s">
        <v>169</v>
      </c>
      <c r="B4" s="105"/>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ht="12.75" customHeight="1" x14ac:dyDescent="0.2">
      <c r="A5" s="106" t="s">
        <v>171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ht="12.75" customHeight="1" x14ac:dyDescent="0.2">
      <c r="A6" s="106" t="s">
        <v>173</v>
      </c>
      <c r="B6" s="105"/>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1:26" ht="12.75" customHeight="1" x14ac:dyDescent="0.2">
      <c r="A7" s="106" t="s">
        <v>175</v>
      </c>
      <c r="B7" s="105"/>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6" ht="12.75" customHeight="1" x14ac:dyDescent="0.2">
      <c r="A8" s="106" t="s">
        <v>178</v>
      </c>
      <c r="B8" s="105"/>
      <c r="C8" s="105"/>
      <c r="D8" s="105"/>
      <c r="E8" s="105"/>
      <c r="F8" s="105"/>
      <c r="G8" s="105"/>
      <c r="H8" s="105"/>
      <c r="I8" s="105"/>
      <c r="J8" s="105"/>
      <c r="K8" s="105"/>
      <c r="L8" s="105"/>
      <c r="M8" s="105"/>
      <c r="N8" s="105"/>
      <c r="O8" s="105"/>
      <c r="P8" s="105"/>
      <c r="Q8" s="105"/>
      <c r="R8" s="105"/>
      <c r="S8" s="105"/>
      <c r="T8" s="105"/>
      <c r="U8" s="105"/>
      <c r="V8" s="105"/>
      <c r="W8" s="105"/>
      <c r="X8" s="105"/>
      <c r="Y8" s="105"/>
      <c r="Z8" s="105"/>
    </row>
    <row r="9" spans="1:26" ht="12.75" customHeight="1" x14ac:dyDescent="0.2">
      <c r="A9" s="106" t="s">
        <v>181</v>
      </c>
      <c r="B9" s="105"/>
      <c r="C9" s="105"/>
      <c r="D9" s="105"/>
      <c r="E9" s="105"/>
      <c r="F9" s="105"/>
      <c r="G9" s="105"/>
      <c r="H9" s="105"/>
      <c r="I9" s="105"/>
      <c r="J9" s="105"/>
      <c r="K9" s="105"/>
      <c r="L9" s="105"/>
      <c r="M9" s="105"/>
      <c r="N9" s="105"/>
      <c r="O9" s="105"/>
      <c r="P9" s="105"/>
      <c r="Q9" s="105"/>
      <c r="R9" s="105"/>
      <c r="S9" s="105"/>
      <c r="T9" s="105"/>
      <c r="U9" s="105"/>
      <c r="V9" s="105"/>
      <c r="W9" s="105"/>
      <c r="X9" s="105"/>
      <c r="Y9" s="105"/>
      <c r="Z9" s="105"/>
    </row>
    <row r="10" spans="1:26" ht="12.75" customHeight="1" x14ac:dyDescent="0.2">
      <c r="A10" s="106" t="s">
        <v>183</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2.75" customHeight="1" x14ac:dyDescent="0.2">
      <c r="A11" s="106" t="s">
        <v>185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12.75" customHeight="1" x14ac:dyDescent="0.2">
      <c r="A12" s="106" t="s">
        <v>209</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2.75" customHeight="1" x14ac:dyDescent="0.2">
      <c r="A13" s="106" t="s">
        <v>210</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2.75" customHeight="1" x14ac:dyDescent="0.2">
      <c r="A14" s="106" t="s">
        <v>211</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2.75" customHeight="1" x14ac:dyDescent="0.2">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2.75" customHeight="1" x14ac:dyDescent="0.2">
      <c r="A16" s="106" t="s">
        <v>212</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spans="1:26" ht="12.75" customHeight="1" x14ac:dyDescent="0.2">
      <c r="A17" s="106" t="s">
        <v>192</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spans="1:26" ht="12.75" customHeight="1" x14ac:dyDescent="0.2">
      <c r="A18" s="106" t="s">
        <v>194</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spans="1:26" ht="12.75" customHeight="1" x14ac:dyDescent="0.2">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ht="12.75" customHeight="1" x14ac:dyDescent="0.2">
      <c r="A20" s="106" t="s">
        <v>200</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spans="1:26" ht="12.75" customHeight="1" x14ac:dyDescent="0.2">
      <c r="A21" s="106" t="s">
        <v>201</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1:26" ht="12.75" customHeight="1" x14ac:dyDescent="0.2">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spans="1:26" ht="12.75" customHeight="1" x14ac:dyDescent="0.2">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spans="1:26" ht="12.75" customHeight="1"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spans="1:26" ht="12.75" customHeight="1" x14ac:dyDescent="0.2">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1:26" ht="12.75" customHeight="1" x14ac:dyDescent="0.2">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ht="12.75" customHeight="1" x14ac:dyDescent="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spans="1:26" ht="12.75" customHeight="1"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spans="1:26" ht="12.75" customHeight="1"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ht="12.75"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1:26" ht="12.75" customHeight="1"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1:26" ht="12.75"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6" ht="12.75" customHeight="1"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spans="1:26" ht="12.7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spans="1:26" ht="12.75" customHeight="1"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spans="1:26"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spans="1:26"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spans="1:26"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spans="1:26"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spans="1:26"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26"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spans="1:26"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6"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spans="1:26"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2.75" customHeight="1"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2.75" customHeight="1"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2.75" customHeight="1"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2.75" customHeight="1"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2.75" customHeight="1"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2.75" customHeight="1"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2.75" customHeight="1"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2.75" customHeight="1"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2.75" customHeight="1"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2.75" customHeight="1"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2.75" customHeight="1"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2.75" customHeight="1"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2.75" customHeight="1"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2.75" customHeight="1"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2.75" customHeight="1"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2.75" customHeight="1"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2.75" customHeight="1"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2.75" customHeight="1"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2.75" customHeight="1"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2.75" customHeight="1"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2.75" customHeight="1"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2.75" customHeight="1"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2.75" customHeight="1"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2.75" customHeight="1"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2.75" customHeight="1"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2.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2.75" customHeight="1"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2.75" customHeight="1"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2.75" customHeight="1"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2.75" customHeight="1"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2.75" customHeight="1"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2.75" customHeight="1"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2.75" customHeight="1"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2.75" customHeight="1"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2.75" customHeight="1"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2.75" customHeight="1"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2.75" customHeight="1"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2.75" customHeight="1"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2.75" customHeight="1"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2.75" customHeight="1"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2.75" customHeight="1"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2.75" customHeight="1"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2.75" customHeight="1"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2.75" customHeight="1"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2.75" customHeight="1"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2.75" customHeight="1"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2.75" customHeight="1"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2.75" customHeight="1"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2.75" customHeight="1"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2.75" customHeight="1"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2.75" customHeight="1"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2.75" customHeight="1"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2.75" customHeight="1"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2.75" customHeight="1"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2.75" customHeight="1"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2.75" customHeight="1"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2.75" customHeight="1"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2.75" customHeight="1"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2.75" customHeight="1"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2.75" customHeight="1"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2.75" customHeight="1"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2.75" customHeight="1"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2.75" customHeight="1"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2.75" customHeight="1"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2.75" customHeight="1"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2.75" customHeight="1"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2.75" customHeight="1"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2.75" customHeight="1"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2.75" customHeight="1"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2.75" customHeight="1"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2.75" customHeight="1"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2.75" customHeight="1"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2.75" customHeight="1"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2.75" customHeigh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2.75" customHeigh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2.75" customHeight="1"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2.75" customHeight="1"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2.75" customHeight="1"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2.75" customHeight="1"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2.75" customHeight="1"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2.75" customHeight="1"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2.75" customHeight="1"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2.75" customHeight="1"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2.75" customHeight="1"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2.75" customHeight="1"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2.75" customHeight="1"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2.75" customHeight="1"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2.75" customHeight="1"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2.75" customHeight="1"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2.75" customHeight="1"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2.75" customHeight="1"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2.75" customHeight="1"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2.75" customHeight="1"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2.75" customHeight="1"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2.75" customHeight="1"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2.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2.75" customHeight="1"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2.75" customHeight="1"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2.75" customHeight="1"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2.75" customHeight="1"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2.75" customHeight="1"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2.75" customHeight="1"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2.75" customHeight="1"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2.75" customHeight="1"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2.75" customHeight="1"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2.75" customHeight="1"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2.75" customHeight="1"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2.75" customHeight="1"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2.75" customHeight="1"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2.75" customHeight="1"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2.75" customHeight="1"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2.75" customHeight="1"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2.75" customHeight="1"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2.75" customHeight="1"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2.75" customHeight="1"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2.75" customHeight="1"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2.75" customHeight="1"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2.75" customHeight="1"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2.75" customHeight="1"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2.75" customHeight="1"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2.75" customHeight="1"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2.75" customHeight="1"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2.75" customHeight="1"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2.75" customHeight="1"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2.75" customHeight="1"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2.75" customHeight="1"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2.75" customHeight="1"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2.75" customHeight="1"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2.75" customHeight="1"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2.75" customHeight="1"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2.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2.75" customHeight="1"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2.75" customHeight="1"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2.75" customHeight="1"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2.75" customHeight="1"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2.75" customHeight="1"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2.75" customHeight="1"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2.75" customHeight="1"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2.75" customHeight="1"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2.75" customHeight="1"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2.75" customHeight="1"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2.75" customHeight="1"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2.75" customHeight="1"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2.75" customHeight="1"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2.75" customHeight="1"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2.75" customHeight="1"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2.75" customHeight="1"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2.75" customHeight="1"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2.75" customHeight="1"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2.75" customHeight="1"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2.75" customHeight="1"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2.75" customHeight="1"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2.75" customHeight="1"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2.75" customHeight="1"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2.75" customHeight="1"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2.75" customHeight="1"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2.75" customHeight="1"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2.75" customHeight="1"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2.75" customHeight="1"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2.75" customHeight="1"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2.75" customHeight="1"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2.75" customHeight="1"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2.75" customHeight="1"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2.75" customHeight="1"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2.75" customHeight="1"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2.75" customHeight="1"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2.75" customHeight="1"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2.75" customHeight="1"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2.75" customHeight="1"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2.75" customHeight="1"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2.75" customHeight="1"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2.75" customHeight="1"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2.75" customHeight="1"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2.75" customHeight="1"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2.75" customHeight="1"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2.75" customHeight="1"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2.75" customHeight="1"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2.75" customHeight="1"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2.75" customHeight="1"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2.75" customHeight="1"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2.75" customHeight="1"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2.75" customHeight="1"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2.75" customHeight="1"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2.75" customHeight="1"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2.75" customHeight="1"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2.75" customHeight="1"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2.75" customHeight="1"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2.75" customHeight="1"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2.75" customHeight="1"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2.75" customHeight="1"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2.75" customHeight="1"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2.75" customHeight="1"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2.75" customHeight="1"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2.75" customHeight="1"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2.75" customHeight="1"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2.75" customHeight="1"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2.75" customHeight="1"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2.75" customHeight="1"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2.75" customHeight="1"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2.75" customHeight="1"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2.75" customHeight="1"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2.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2.75" customHeight="1"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2.75" customHeight="1"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2.75" customHeight="1"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2.75" customHeight="1"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2.75" customHeight="1"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2.75" customHeight="1"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2.75" customHeight="1"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2.75" customHeight="1"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2.75" customHeight="1"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2.75" customHeight="1"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2.75" customHeight="1"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2.75" customHeight="1"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2.75" customHeight="1"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2.75" customHeight="1"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2.75" customHeight="1"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2.75" customHeight="1"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2.75" customHeight="1"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2.75" customHeight="1"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2.75" customHeight="1"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2.75" customHeight="1"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2.75" customHeight="1"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2.75" customHeight="1"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2.75" customHeight="1"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2.75" customHeight="1"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2.75" customHeight="1"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2.75" customHeight="1"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2.75" customHeight="1"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2.75" customHeight="1"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2.75" customHeight="1"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2.75" customHeight="1"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2.75" customHeight="1"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2.75" customHeight="1"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2.75" customHeight="1"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2.75" customHeight="1"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2.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2.75" customHeight="1"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2.75" customHeight="1"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2.75" customHeight="1"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2.75" customHeight="1"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2.75" customHeight="1"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2.75" customHeight="1"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2.75" customHeight="1"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2.75" customHeight="1"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2.75" customHeight="1"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2.75" customHeight="1"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2.75" customHeight="1"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2.75" customHeight="1"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2.75" customHeight="1"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2.75" customHeight="1"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2.75" customHeight="1"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2.75" customHeight="1"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2.75" customHeight="1"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2.75" customHeight="1"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2.75" customHeight="1"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2.75" customHeight="1"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2.75" customHeight="1"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2.75" customHeight="1"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2.75" customHeight="1"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2.75" customHeight="1"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2.75" customHeight="1"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2.75" customHeight="1"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2.75" customHeight="1"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2.75" customHeight="1"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2.75" customHeight="1"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2.75" customHeight="1"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2.75" customHeight="1"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2.75" customHeight="1"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2.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2.75" customHeight="1"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2.75" customHeight="1"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2.75" customHeight="1"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2.75" customHeight="1"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2.75" customHeight="1"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2.75" customHeight="1"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2.75" customHeight="1"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2.75" customHeight="1"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2.75" customHeight="1"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2.75" customHeight="1"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2.75" customHeight="1"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2.75" customHeight="1"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2.75" customHeight="1"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2.75" customHeight="1"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2.75" customHeight="1"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2.75" customHeight="1"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2.75" customHeight="1"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2.75" customHeight="1"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2.75" customHeight="1"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2.75" customHeight="1"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2.75" customHeight="1"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2.75" customHeight="1"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2.75" customHeight="1"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2.75" customHeight="1"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2.75" customHeight="1"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2.75" customHeight="1"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2.75" customHeight="1"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2.75" customHeight="1"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2.75" customHeight="1"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2.75" customHeight="1"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2.75" customHeight="1"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2.75" customHeight="1"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2.75" customHeight="1"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2.75" customHeight="1"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2.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2.75" customHeight="1"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2.75" customHeight="1"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2.75" customHeight="1"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2.75" customHeight="1"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2.75" customHeight="1"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2.75" customHeight="1"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2.75" customHeight="1"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2.75" customHeight="1"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2.75" customHeight="1"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2.75" customHeight="1"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2.75" customHeight="1"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2.75" customHeight="1"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2.75" customHeight="1"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2.75" customHeight="1"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2.75" customHeight="1"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2.75" customHeight="1"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2.75" customHeight="1"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2.75" customHeight="1"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2.75" customHeight="1"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2.75" customHeight="1"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2.75" customHeight="1"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2.75" customHeight="1"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2.75" customHeight="1"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2.75" customHeight="1"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2.75" customHeight="1"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2.75" customHeight="1" x14ac:dyDescent="0.2">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2.75" customHeight="1" x14ac:dyDescent="0.2">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2.75" customHeight="1" x14ac:dyDescent="0.2">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2.75" customHeight="1" x14ac:dyDescent="0.2">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2.75" customHeight="1" x14ac:dyDescent="0.2">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2.75" customHeight="1" x14ac:dyDescent="0.2">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2.75" customHeight="1" x14ac:dyDescent="0.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2.75" customHeight="1" x14ac:dyDescent="0.2">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2.75" customHeight="1" x14ac:dyDescent="0.2">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2.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2.75" customHeight="1" x14ac:dyDescent="0.2">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2.75" customHeight="1" x14ac:dyDescent="0.2">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2.75" customHeight="1" x14ac:dyDescent="0.2">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2.75" customHeight="1" x14ac:dyDescent="0.2">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2.75" customHeight="1" x14ac:dyDescent="0.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2.75" customHeight="1" x14ac:dyDescent="0.2">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2.75" customHeight="1" x14ac:dyDescent="0.2">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2.75" customHeight="1" x14ac:dyDescent="0.2">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2.75" customHeight="1" x14ac:dyDescent="0.2">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2.75" customHeight="1" x14ac:dyDescent="0.2">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2.75" customHeight="1" x14ac:dyDescent="0.2">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2.75" customHeight="1" x14ac:dyDescent="0.2">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2.75" customHeight="1" x14ac:dyDescent="0.2">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2.75" customHeight="1" x14ac:dyDescent="0.2">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2.75" customHeight="1" x14ac:dyDescent="0.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2.75" customHeight="1" x14ac:dyDescent="0.2">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2.75" customHeight="1" x14ac:dyDescent="0.2">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2.75" customHeight="1" x14ac:dyDescent="0.2">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2.75" customHeight="1" x14ac:dyDescent="0.2">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2.75" customHeight="1" x14ac:dyDescent="0.2">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2.75" customHeight="1" x14ac:dyDescent="0.2">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2.75" customHeight="1" x14ac:dyDescent="0.2">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2.75" customHeight="1" x14ac:dyDescent="0.2">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2.75" customHeight="1" x14ac:dyDescent="0.2">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2.75" customHeight="1" x14ac:dyDescent="0.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2.75" customHeight="1" x14ac:dyDescent="0.2">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2.75" customHeight="1" x14ac:dyDescent="0.2">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2.75" customHeight="1" x14ac:dyDescent="0.2">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2.75" customHeight="1" x14ac:dyDescent="0.2">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2.75" customHeight="1" x14ac:dyDescent="0.2">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2.75" customHeight="1" x14ac:dyDescent="0.2">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2.75" customHeight="1" x14ac:dyDescent="0.2">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2.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2.75" customHeight="1" x14ac:dyDescent="0.2">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2.75" customHeight="1" x14ac:dyDescent="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2.75" customHeight="1" x14ac:dyDescent="0.2">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2.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2.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2.75" customHeight="1" x14ac:dyDescent="0.2">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2.75" customHeight="1" x14ac:dyDescent="0.2">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2.75" customHeight="1" x14ac:dyDescent="0.2">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2.75" customHeight="1" x14ac:dyDescent="0.2">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2.75" customHeight="1" x14ac:dyDescent="0.2">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2.75" customHeight="1" x14ac:dyDescent="0.2">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2.75" customHeight="1" x14ac:dyDescent="0.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2.75" customHeight="1" x14ac:dyDescent="0.2">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2.75" customHeight="1" x14ac:dyDescent="0.2">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2.75" customHeight="1" x14ac:dyDescent="0.2">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2.75" customHeight="1" x14ac:dyDescent="0.2">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2.75" customHeight="1" x14ac:dyDescent="0.2">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2.75" customHeight="1" x14ac:dyDescent="0.2">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2.75" customHeight="1" x14ac:dyDescent="0.2">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2.75" customHeight="1" x14ac:dyDescent="0.2">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2.75" customHeight="1" x14ac:dyDescent="0.2">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2.75" customHeight="1" x14ac:dyDescent="0.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2.75" customHeight="1" x14ac:dyDescent="0.2">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2.75" customHeight="1" x14ac:dyDescent="0.2">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2.75" customHeight="1" x14ac:dyDescent="0.2">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2.75" customHeight="1" x14ac:dyDescent="0.2">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2.75" customHeight="1" x14ac:dyDescent="0.2">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2.75" customHeight="1" x14ac:dyDescent="0.2">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2.75" customHeight="1" x14ac:dyDescent="0.2">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2.75" customHeight="1" x14ac:dyDescent="0.2">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2.75" customHeight="1" x14ac:dyDescent="0.2">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2.75" customHeight="1" x14ac:dyDescent="0.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2.75" customHeight="1" x14ac:dyDescent="0.2">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2.75" customHeight="1" x14ac:dyDescent="0.2">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2.75" customHeight="1" x14ac:dyDescent="0.2">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2.75" customHeight="1" x14ac:dyDescent="0.2">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2.75" customHeight="1" x14ac:dyDescent="0.2">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2.75" customHeight="1" x14ac:dyDescent="0.2">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2.75" customHeight="1" x14ac:dyDescent="0.2">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2.75" customHeight="1" x14ac:dyDescent="0.2">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2.75" customHeight="1" x14ac:dyDescent="0.2">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2.75" customHeight="1" x14ac:dyDescent="0.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2.75" customHeight="1" x14ac:dyDescent="0.2">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2.75" customHeight="1" x14ac:dyDescent="0.2">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2.75" customHeight="1" x14ac:dyDescent="0.2">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2.75" customHeight="1" x14ac:dyDescent="0.2">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2.75" customHeight="1" x14ac:dyDescent="0.2">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2.75" customHeight="1" x14ac:dyDescent="0.2">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2.75" customHeight="1" x14ac:dyDescent="0.2">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2.75" customHeight="1" x14ac:dyDescent="0.2">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2.75" customHeight="1" x14ac:dyDescent="0.2">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2.75" customHeight="1" x14ac:dyDescent="0.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2.75" customHeight="1" x14ac:dyDescent="0.2">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2.75" customHeight="1" x14ac:dyDescent="0.2">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2.75" customHeight="1" x14ac:dyDescent="0.2">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2.75" customHeight="1" x14ac:dyDescent="0.2">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2.75" customHeight="1" x14ac:dyDescent="0.2">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2.75" customHeight="1" x14ac:dyDescent="0.2">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2.75" customHeight="1" x14ac:dyDescent="0.2">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2.75" customHeight="1" x14ac:dyDescent="0.2">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2.75" customHeight="1" x14ac:dyDescent="0.2">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2.75" customHeight="1" x14ac:dyDescent="0.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2.75" customHeight="1" x14ac:dyDescent="0.2">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2.75" customHeight="1" x14ac:dyDescent="0.2">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2.75" customHeight="1" x14ac:dyDescent="0.2">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2.75" customHeight="1" x14ac:dyDescent="0.2">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2.75" customHeight="1" x14ac:dyDescent="0.2">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2.75" customHeight="1" x14ac:dyDescent="0.2">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2.75" customHeight="1" x14ac:dyDescent="0.2">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2.75" customHeight="1" x14ac:dyDescent="0.2">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2.75" customHeight="1" x14ac:dyDescent="0.2">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2.75" customHeight="1" x14ac:dyDescent="0.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2.75" customHeight="1" x14ac:dyDescent="0.2">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2.75" customHeight="1" x14ac:dyDescent="0.2">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2.75" customHeight="1" x14ac:dyDescent="0.2">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2.75" customHeight="1" x14ac:dyDescent="0.2">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2.75" customHeight="1" x14ac:dyDescent="0.2">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2.75" customHeight="1" x14ac:dyDescent="0.2">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2.75" customHeight="1" x14ac:dyDescent="0.2">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2.75" customHeight="1" x14ac:dyDescent="0.2">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2.75" customHeight="1" x14ac:dyDescent="0.2">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2.75" customHeight="1" x14ac:dyDescent="0.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2.75" customHeight="1" x14ac:dyDescent="0.2">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2.75" customHeight="1" x14ac:dyDescent="0.2">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2.75" customHeight="1" x14ac:dyDescent="0.2">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2.75" customHeight="1" x14ac:dyDescent="0.2">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2.75" customHeight="1" x14ac:dyDescent="0.2">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2.75" customHeight="1" x14ac:dyDescent="0.2">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2.75" customHeight="1" x14ac:dyDescent="0.2">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2.75" customHeight="1" x14ac:dyDescent="0.2">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2.75" customHeight="1" x14ac:dyDescent="0.2">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2.75" customHeight="1" x14ac:dyDescent="0.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2.75" customHeight="1" x14ac:dyDescent="0.2">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2.75" customHeight="1" x14ac:dyDescent="0.2">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2.75" customHeight="1" x14ac:dyDescent="0.2">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2.75" customHeight="1" x14ac:dyDescent="0.2">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2.75" customHeight="1" x14ac:dyDescent="0.2">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2.75" customHeight="1" x14ac:dyDescent="0.2">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2.75" customHeight="1" x14ac:dyDescent="0.2">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2.75" customHeight="1" x14ac:dyDescent="0.2">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2.75" customHeight="1" x14ac:dyDescent="0.2">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2.75" customHeight="1" x14ac:dyDescent="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2.75" customHeight="1" x14ac:dyDescent="0.2">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2.75" customHeight="1" x14ac:dyDescent="0.2">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2.75" customHeight="1" x14ac:dyDescent="0.2">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2.75" customHeight="1" x14ac:dyDescent="0.2">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2.75" customHeight="1" x14ac:dyDescent="0.2">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2.75" customHeight="1" x14ac:dyDescent="0.2">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2.75" customHeight="1" x14ac:dyDescent="0.2">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2.75" customHeight="1" x14ac:dyDescent="0.2">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2.75" customHeight="1" x14ac:dyDescent="0.2">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2.75" customHeight="1" x14ac:dyDescent="0.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2.75" customHeight="1" x14ac:dyDescent="0.2">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2.75" customHeight="1" x14ac:dyDescent="0.2">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2.75" customHeight="1" x14ac:dyDescent="0.2">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2.75" customHeight="1" x14ac:dyDescent="0.2">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2.75" customHeight="1" x14ac:dyDescent="0.2">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2.75" customHeight="1" x14ac:dyDescent="0.2">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2.75" customHeight="1" x14ac:dyDescent="0.2">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2.75" customHeight="1" x14ac:dyDescent="0.2">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2.75" customHeight="1" x14ac:dyDescent="0.2">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2.75" customHeight="1" x14ac:dyDescent="0.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2.75" customHeight="1" x14ac:dyDescent="0.2">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2.75" customHeight="1" x14ac:dyDescent="0.2">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2.75" customHeight="1" x14ac:dyDescent="0.2">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2.75" customHeight="1" x14ac:dyDescent="0.2">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2.75" customHeight="1" x14ac:dyDescent="0.2">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2.75" customHeight="1" x14ac:dyDescent="0.2">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2.75" customHeight="1" x14ac:dyDescent="0.2">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2.75" customHeight="1" x14ac:dyDescent="0.2">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2.75" customHeight="1" x14ac:dyDescent="0.2">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2.75" customHeight="1" x14ac:dyDescent="0.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2.75" customHeight="1" x14ac:dyDescent="0.2">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2.75" customHeight="1" x14ac:dyDescent="0.2">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2.75" customHeight="1" x14ac:dyDescent="0.2">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2.75" customHeight="1" x14ac:dyDescent="0.2">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2.75" customHeight="1" x14ac:dyDescent="0.2">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2.75" customHeight="1" x14ac:dyDescent="0.2">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2.75" customHeight="1" x14ac:dyDescent="0.2">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2.75" customHeight="1" x14ac:dyDescent="0.2">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2.75" customHeight="1" x14ac:dyDescent="0.2">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2.75" customHeight="1" x14ac:dyDescent="0.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2.75" customHeight="1" x14ac:dyDescent="0.2">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2.75" customHeight="1" x14ac:dyDescent="0.2">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2.75" customHeight="1" x14ac:dyDescent="0.2">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2.75" customHeight="1" x14ac:dyDescent="0.2">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2.75" customHeight="1" x14ac:dyDescent="0.2">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2.75" customHeight="1" x14ac:dyDescent="0.2">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2.75" customHeight="1" x14ac:dyDescent="0.2">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2.75" customHeight="1" x14ac:dyDescent="0.2">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2.75" customHeight="1" x14ac:dyDescent="0.2">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2.75" customHeight="1" x14ac:dyDescent="0.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2.75" customHeight="1" x14ac:dyDescent="0.2">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2.75" customHeight="1" x14ac:dyDescent="0.2">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2.75" customHeight="1" x14ac:dyDescent="0.2">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2.75" customHeight="1" x14ac:dyDescent="0.2">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2.75" customHeight="1" x14ac:dyDescent="0.2">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2.75" customHeight="1" x14ac:dyDescent="0.2">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2.75" customHeight="1" x14ac:dyDescent="0.2">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2.75" customHeight="1" x14ac:dyDescent="0.2">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2.75" customHeight="1" x14ac:dyDescent="0.2">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2.75" customHeight="1" x14ac:dyDescent="0.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2.75" customHeight="1" x14ac:dyDescent="0.2">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2.75" customHeight="1" x14ac:dyDescent="0.2">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2.75" customHeight="1" x14ac:dyDescent="0.2">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2.75" customHeight="1" x14ac:dyDescent="0.2">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2.75" customHeight="1" x14ac:dyDescent="0.2">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2.75" customHeight="1" x14ac:dyDescent="0.2">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2.75" customHeight="1" x14ac:dyDescent="0.2">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2.75" customHeight="1" x14ac:dyDescent="0.2">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2.75" customHeight="1" x14ac:dyDescent="0.2">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2.75" customHeight="1" x14ac:dyDescent="0.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2.75" customHeight="1" x14ac:dyDescent="0.2">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2.75" customHeight="1" x14ac:dyDescent="0.2">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2.75" customHeight="1" x14ac:dyDescent="0.2">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2.75" customHeight="1" x14ac:dyDescent="0.2">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2.75" customHeight="1" x14ac:dyDescent="0.2">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2.75" customHeight="1" x14ac:dyDescent="0.2">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2.75" customHeight="1" x14ac:dyDescent="0.2">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2.75" customHeight="1" x14ac:dyDescent="0.2">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2.75" customHeight="1" x14ac:dyDescent="0.2">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2.75" customHeight="1" x14ac:dyDescent="0.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2.75" customHeight="1" x14ac:dyDescent="0.2">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2.75" customHeight="1" x14ac:dyDescent="0.2">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2.75" customHeight="1" x14ac:dyDescent="0.2">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2.75" customHeight="1" x14ac:dyDescent="0.2">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2.75" customHeight="1" x14ac:dyDescent="0.2">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2.75" customHeight="1" x14ac:dyDescent="0.2">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2.75" customHeight="1" x14ac:dyDescent="0.2">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2.75" customHeight="1" x14ac:dyDescent="0.2">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2.75" customHeight="1" x14ac:dyDescent="0.2">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2.75" customHeight="1" x14ac:dyDescent="0.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2.75" customHeight="1" x14ac:dyDescent="0.2">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2.75" customHeight="1" x14ac:dyDescent="0.2">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2.75" customHeight="1" x14ac:dyDescent="0.2">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2.75" customHeight="1" x14ac:dyDescent="0.2">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2.75" customHeight="1" x14ac:dyDescent="0.2">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2.75" customHeight="1" x14ac:dyDescent="0.2">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2.75" customHeight="1" x14ac:dyDescent="0.2">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2.75" customHeight="1" x14ac:dyDescent="0.2">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2.75" customHeight="1" x14ac:dyDescent="0.2">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2.75" customHeight="1" x14ac:dyDescent="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2.75" customHeight="1" x14ac:dyDescent="0.2">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2.75" customHeight="1" x14ac:dyDescent="0.2">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2.75" customHeight="1" x14ac:dyDescent="0.2">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2.75" customHeight="1" x14ac:dyDescent="0.2">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2.75" customHeight="1" x14ac:dyDescent="0.2">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2.75" customHeight="1" x14ac:dyDescent="0.2">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2.75" customHeight="1" x14ac:dyDescent="0.2">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2.75" customHeight="1" x14ac:dyDescent="0.2">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2.75" customHeight="1" x14ac:dyDescent="0.2">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2.75" customHeight="1" x14ac:dyDescent="0.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2.75" customHeight="1" x14ac:dyDescent="0.2">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2.75" customHeight="1" x14ac:dyDescent="0.2">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2.75" customHeight="1" x14ac:dyDescent="0.2">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2.75" customHeight="1" x14ac:dyDescent="0.2">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2.75" customHeight="1" x14ac:dyDescent="0.2">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2.75" customHeight="1" x14ac:dyDescent="0.2">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2.75" customHeight="1" x14ac:dyDescent="0.2">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2.75" customHeight="1" x14ac:dyDescent="0.2">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2.75" customHeight="1" x14ac:dyDescent="0.2">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2.75" customHeight="1" x14ac:dyDescent="0.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2.75" customHeight="1" x14ac:dyDescent="0.2">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2.75" customHeight="1" x14ac:dyDescent="0.2">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2.75" customHeight="1" x14ac:dyDescent="0.2">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2.75" customHeight="1" x14ac:dyDescent="0.2">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2.75" customHeight="1" x14ac:dyDescent="0.2">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2.75" customHeight="1" x14ac:dyDescent="0.2">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2.75" customHeight="1" x14ac:dyDescent="0.2">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2.75" customHeight="1" x14ac:dyDescent="0.2">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2.75" customHeight="1" x14ac:dyDescent="0.2">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2.75" customHeight="1" x14ac:dyDescent="0.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2.75" customHeight="1" x14ac:dyDescent="0.2">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2.75" customHeight="1" x14ac:dyDescent="0.2">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2.75" customHeight="1" x14ac:dyDescent="0.2">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2.75" customHeight="1" x14ac:dyDescent="0.2">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2.75" customHeight="1" x14ac:dyDescent="0.2">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2.75" customHeight="1" x14ac:dyDescent="0.2">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2.75" customHeight="1" x14ac:dyDescent="0.2">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2.75" customHeight="1" x14ac:dyDescent="0.2">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2.75" customHeight="1" x14ac:dyDescent="0.2">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2.75" customHeight="1" x14ac:dyDescent="0.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2.75" customHeight="1" x14ac:dyDescent="0.2">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2.75" customHeight="1" x14ac:dyDescent="0.2">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2.75" customHeight="1" x14ac:dyDescent="0.2">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2.75" customHeight="1" x14ac:dyDescent="0.2">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2.75" customHeight="1" x14ac:dyDescent="0.2">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2.75" customHeight="1" x14ac:dyDescent="0.2">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2.75" customHeight="1" x14ac:dyDescent="0.2">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2.75" customHeight="1" x14ac:dyDescent="0.2">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2.75" customHeight="1" x14ac:dyDescent="0.2">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2.75" customHeight="1" x14ac:dyDescent="0.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2.75" customHeight="1" x14ac:dyDescent="0.2">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2.75" customHeight="1" x14ac:dyDescent="0.2">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2.75" customHeight="1" x14ac:dyDescent="0.2">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2.75" customHeight="1" x14ac:dyDescent="0.2">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2.75" customHeight="1" x14ac:dyDescent="0.2">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2.75" customHeight="1" x14ac:dyDescent="0.2">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2.75" customHeight="1" x14ac:dyDescent="0.2">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2.75" customHeight="1" x14ac:dyDescent="0.2">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2.75" customHeight="1" x14ac:dyDescent="0.2">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2.75" customHeight="1" x14ac:dyDescent="0.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2.75" customHeight="1" x14ac:dyDescent="0.2">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2.75" customHeight="1" x14ac:dyDescent="0.2">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2.75" customHeight="1" x14ac:dyDescent="0.2">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2.75" customHeight="1" x14ac:dyDescent="0.2">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2.75" customHeight="1" x14ac:dyDescent="0.2">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2.75" customHeight="1" x14ac:dyDescent="0.2">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2.75" customHeight="1" x14ac:dyDescent="0.2">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2.75" customHeight="1" x14ac:dyDescent="0.2">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2.75" customHeight="1" x14ac:dyDescent="0.2">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2.75" customHeight="1" x14ac:dyDescent="0.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2.75" customHeight="1" x14ac:dyDescent="0.2">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2.75" customHeight="1" x14ac:dyDescent="0.2">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2.75" customHeight="1" x14ac:dyDescent="0.2">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2.75" customHeight="1" x14ac:dyDescent="0.2">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2.75" customHeight="1" x14ac:dyDescent="0.2">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2.75" customHeight="1" x14ac:dyDescent="0.2">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2.75" customHeight="1" x14ac:dyDescent="0.2">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2.75" customHeight="1" x14ac:dyDescent="0.2">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2.75" customHeight="1" x14ac:dyDescent="0.2">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2.75" customHeight="1" x14ac:dyDescent="0.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2.75" customHeight="1" x14ac:dyDescent="0.2">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2.75" customHeight="1" x14ac:dyDescent="0.2">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2.75" customHeight="1" x14ac:dyDescent="0.2">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2.75" customHeight="1" x14ac:dyDescent="0.2">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2.75" customHeight="1" x14ac:dyDescent="0.2">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2.75" customHeight="1" x14ac:dyDescent="0.2">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2.75" customHeight="1" x14ac:dyDescent="0.2">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2.75" customHeight="1" x14ac:dyDescent="0.2">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2.75" customHeight="1" x14ac:dyDescent="0.2">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2.75" customHeight="1" x14ac:dyDescent="0.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2.75" customHeight="1" x14ac:dyDescent="0.2">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2.75" customHeight="1" x14ac:dyDescent="0.2">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2.75" customHeight="1" x14ac:dyDescent="0.2">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2.75" customHeight="1" x14ac:dyDescent="0.2">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2.75" customHeight="1" x14ac:dyDescent="0.2">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2.75" customHeight="1" x14ac:dyDescent="0.2">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2.75" customHeight="1" x14ac:dyDescent="0.2">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2.75" customHeight="1" x14ac:dyDescent="0.2">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2.75" customHeight="1" x14ac:dyDescent="0.2">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2.75" customHeight="1" x14ac:dyDescent="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2.75" customHeight="1" x14ac:dyDescent="0.2">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2.75" customHeight="1" x14ac:dyDescent="0.2">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2.75" customHeight="1" x14ac:dyDescent="0.2">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2.75" customHeight="1" x14ac:dyDescent="0.2">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2.75" customHeight="1" x14ac:dyDescent="0.2">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2.75" customHeight="1" x14ac:dyDescent="0.2">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2.75" customHeight="1" x14ac:dyDescent="0.2">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2.75" customHeight="1" x14ac:dyDescent="0.2">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2.75" customHeight="1" x14ac:dyDescent="0.2">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2.75" customHeight="1" x14ac:dyDescent="0.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2.75" customHeight="1" x14ac:dyDescent="0.2">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2.75" customHeight="1" x14ac:dyDescent="0.2">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2.75" customHeight="1" x14ac:dyDescent="0.2">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2.75" customHeight="1" x14ac:dyDescent="0.2">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2.75" customHeight="1" x14ac:dyDescent="0.2">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2.75" customHeight="1" x14ac:dyDescent="0.2">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2.75" customHeight="1" x14ac:dyDescent="0.2">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2.75" customHeight="1" x14ac:dyDescent="0.2">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2.75" customHeight="1" x14ac:dyDescent="0.2">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2.75" customHeight="1" x14ac:dyDescent="0.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2.75" customHeight="1" x14ac:dyDescent="0.2">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2.75" customHeight="1" x14ac:dyDescent="0.2">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2.75" customHeight="1" x14ac:dyDescent="0.2">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2.75" customHeight="1" x14ac:dyDescent="0.2">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2.75" customHeight="1" x14ac:dyDescent="0.2">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2.75" customHeight="1" x14ac:dyDescent="0.2">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2.75" customHeight="1" x14ac:dyDescent="0.2">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2.75" customHeight="1" x14ac:dyDescent="0.2">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2.75" customHeight="1" x14ac:dyDescent="0.2">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2.75" customHeight="1" x14ac:dyDescent="0.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2.75" customHeight="1" x14ac:dyDescent="0.2">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2.75" customHeight="1" x14ac:dyDescent="0.2">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2.75" customHeight="1" x14ac:dyDescent="0.2">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2.75" customHeight="1" x14ac:dyDescent="0.2">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2.75" customHeight="1" x14ac:dyDescent="0.2">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2.75" customHeight="1" x14ac:dyDescent="0.2">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2.75" customHeight="1" x14ac:dyDescent="0.2">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2.75" customHeight="1" x14ac:dyDescent="0.2">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2.75" customHeight="1" x14ac:dyDescent="0.2">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2.75" customHeight="1" x14ac:dyDescent="0.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2.75" customHeight="1" x14ac:dyDescent="0.2">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2.75" customHeight="1" x14ac:dyDescent="0.2">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2.75" customHeight="1" x14ac:dyDescent="0.2">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2.75" customHeight="1" x14ac:dyDescent="0.2">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2.75" customHeight="1" x14ac:dyDescent="0.2">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2.75" customHeight="1" x14ac:dyDescent="0.2">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2.75" customHeight="1" x14ac:dyDescent="0.2">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2.75" customHeight="1" x14ac:dyDescent="0.2">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2.75" customHeight="1" x14ac:dyDescent="0.2">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2.75" customHeight="1" x14ac:dyDescent="0.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2.75" customHeight="1" x14ac:dyDescent="0.2">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2.75" customHeight="1" x14ac:dyDescent="0.2">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2.75" customHeight="1" x14ac:dyDescent="0.2">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2.75" customHeight="1" x14ac:dyDescent="0.2">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2.75" customHeight="1" x14ac:dyDescent="0.2">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2.75" customHeight="1" x14ac:dyDescent="0.2">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2.75" customHeight="1" x14ac:dyDescent="0.2">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2.75" customHeight="1" x14ac:dyDescent="0.2">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2.75" customHeight="1" x14ac:dyDescent="0.2">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2.75" customHeight="1" x14ac:dyDescent="0.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2.75" customHeight="1" x14ac:dyDescent="0.2">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2.75" customHeight="1" x14ac:dyDescent="0.2">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2.75" customHeight="1" x14ac:dyDescent="0.2">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2.75" customHeight="1" x14ac:dyDescent="0.2">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2.75" customHeight="1" x14ac:dyDescent="0.2">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2.75" customHeight="1" x14ac:dyDescent="0.2">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2.75" customHeight="1" x14ac:dyDescent="0.2">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2.75" customHeight="1" x14ac:dyDescent="0.2">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2.75" customHeight="1" x14ac:dyDescent="0.2">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2.75" customHeight="1" x14ac:dyDescent="0.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2.75" customHeight="1" x14ac:dyDescent="0.2">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2.75" customHeight="1" x14ac:dyDescent="0.2">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2.75" customHeight="1" x14ac:dyDescent="0.2">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2.75" customHeight="1" x14ac:dyDescent="0.2">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2.75" customHeight="1" x14ac:dyDescent="0.2">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2.75" customHeight="1" x14ac:dyDescent="0.2">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2.75" customHeight="1" x14ac:dyDescent="0.2">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2.75" customHeight="1" x14ac:dyDescent="0.2">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2.75" customHeight="1" x14ac:dyDescent="0.2">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2.75" customHeight="1" x14ac:dyDescent="0.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2.75" customHeight="1" x14ac:dyDescent="0.2">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2.75" customHeight="1" x14ac:dyDescent="0.2">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2.75" customHeight="1" x14ac:dyDescent="0.2">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2.75" customHeight="1" x14ac:dyDescent="0.2">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2.75" customHeight="1" x14ac:dyDescent="0.2">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2.75" customHeight="1" x14ac:dyDescent="0.2">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2.75" customHeight="1" x14ac:dyDescent="0.2">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2.75" customHeight="1" x14ac:dyDescent="0.2">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2.75" customHeight="1" x14ac:dyDescent="0.2">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2.75" customHeight="1" x14ac:dyDescent="0.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2.75" customHeight="1" x14ac:dyDescent="0.2">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2.75" customHeight="1" x14ac:dyDescent="0.2">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2.75" customHeight="1" x14ac:dyDescent="0.2">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spans="1:26" ht="12.75" customHeight="1" x14ac:dyDescent="0.2">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spans="1:26" ht="12.75" customHeight="1" x14ac:dyDescent="0.2">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spans="1:26" ht="12.75" customHeight="1" x14ac:dyDescent="0.2">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spans="1:26" ht="12.75" customHeight="1" x14ac:dyDescent="0.2">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spans="1:26" ht="12.75" customHeight="1" x14ac:dyDescent="0.2">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PC - 636479</cp:lastModifiedBy>
  <cp:lastPrinted>2023-11-30T22:01:40Z</cp:lastPrinted>
  <dcterms:created xsi:type="dcterms:W3CDTF">2020-03-24T23:12:47Z</dcterms:created>
  <dcterms:modified xsi:type="dcterms:W3CDTF">2023-12-04T23:03:29Z</dcterms:modified>
</cp:coreProperties>
</file>