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PC701575\Downloads\"/>
    </mc:Choice>
  </mc:AlternateContent>
  <xr:revisionPtr revIDLastSave="0" documentId="13_ncr:1_{16267C14-EDFC-4DCC-88F3-067F69F441FF}" xr6:coauthVersionLast="47" xr6:coauthVersionMax="47" xr10:uidLastSave="{00000000-0000-0000-0000-000000000000}"/>
  <bookViews>
    <workbookView xWindow="-120" yWindow="-120" windowWidth="29040" windowHeight="15840" tabRatio="493" xr2:uid="{00000000-000D-0000-FFFF-FFFF00000000}"/>
  </bookViews>
  <sheets>
    <sheet name="Mapa final" sheetId="1" r:id="rId1"/>
    <sheet name="Intructivo" sheetId="2"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8" state="hidden" r:id="rId8"/>
    <sheet name="Opciones Tratamiento" sheetId="9" state="hidden" r:id="rId9"/>
    <sheet name="Hoja1" sheetId="10" state="hidden"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0Kc00bqbm/D9lJ0hKf3n6mkC0RnJQcQi9EVmdSY4J4A="/>
    </ext>
  </extLst>
</workbook>
</file>

<file path=xl/calcChain.xml><?xml version="1.0" encoding="utf-8"?>
<calcChain xmlns="http://schemas.openxmlformats.org/spreadsheetml/2006/main">
  <c r="F221" i="6" l="1"/>
  <c r="B221" i="6" a="1"/>
  <c r="B223" i="6" s="1"/>
  <c r="F220" i="6"/>
  <c r="F219" i="6"/>
  <c r="F218" i="6"/>
  <c r="F217" i="6"/>
  <c r="F216" i="6"/>
  <c r="F215" i="6"/>
  <c r="F214" i="6"/>
  <c r="F213" i="6"/>
  <c r="F212" i="6"/>
  <c r="F211" i="6"/>
  <c r="H210" i="6"/>
  <c r="F210" i="6"/>
  <c r="AM55" i="4"/>
  <c r="AL55" i="4"/>
  <c r="AK55" i="4"/>
  <c r="AJ55" i="4"/>
  <c r="AI55" i="4"/>
  <c r="AH55" i="4"/>
  <c r="AG55" i="4"/>
  <c r="AF55" i="4"/>
  <c r="AE55" i="4"/>
  <c r="AD55" i="4"/>
  <c r="AC55" i="4"/>
  <c r="AB55" i="4"/>
  <c r="AA55" i="4"/>
  <c r="Z55" i="4"/>
  <c r="Y55" i="4"/>
  <c r="X55" i="4"/>
  <c r="W55" i="4"/>
  <c r="V55" i="4"/>
  <c r="U55" i="4"/>
  <c r="T55" i="4"/>
  <c r="S55" i="4"/>
  <c r="R55" i="4"/>
  <c r="Q55" i="4"/>
  <c r="P55" i="4"/>
  <c r="O55" i="4"/>
  <c r="N55" i="4"/>
  <c r="M55" i="4"/>
  <c r="L55" i="4"/>
  <c r="K55" i="4"/>
  <c r="J55" i="4"/>
  <c r="AM54" i="4"/>
  <c r="AL54" i="4"/>
  <c r="AK54" i="4"/>
  <c r="AJ54" i="4"/>
  <c r="AI54" i="4"/>
  <c r="AH54" i="4"/>
  <c r="AG54" i="4"/>
  <c r="AF54" i="4"/>
  <c r="AE54" i="4"/>
  <c r="AD54" i="4"/>
  <c r="AC54" i="4"/>
  <c r="AB54" i="4"/>
  <c r="AA54" i="4"/>
  <c r="Z54" i="4"/>
  <c r="Y54" i="4"/>
  <c r="X54" i="4"/>
  <c r="W54" i="4"/>
  <c r="V54" i="4"/>
  <c r="U54" i="4"/>
  <c r="T54" i="4"/>
  <c r="S54" i="4"/>
  <c r="R54" i="4"/>
  <c r="Q54" i="4"/>
  <c r="P54" i="4"/>
  <c r="O54" i="4"/>
  <c r="N54" i="4"/>
  <c r="M54" i="4"/>
  <c r="L54" i="4"/>
  <c r="K54" i="4"/>
  <c r="J54"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AM51" i="4"/>
  <c r="AL51" i="4"/>
  <c r="AK51" i="4"/>
  <c r="AG51" i="4"/>
  <c r="AF51" i="4"/>
  <c r="AE51" i="4"/>
  <c r="AA51" i="4"/>
  <c r="Z51" i="4"/>
  <c r="Y51" i="4"/>
  <c r="U51" i="4"/>
  <c r="T51" i="4"/>
  <c r="S51" i="4"/>
  <c r="O51" i="4"/>
  <c r="N51" i="4"/>
  <c r="M51" i="4"/>
  <c r="AM50" i="4"/>
  <c r="AL50" i="4"/>
  <c r="AK50" i="4"/>
  <c r="AG50" i="4"/>
  <c r="AF50" i="4"/>
  <c r="AE50" i="4"/>
  <c r="AA50" i="4"/>
  <c r="Z50" i="4"/>
  <c r="Y50" i="4"/>
  <c r="U50" i="4"/>
  <c r="T50" i="4"/>
  <c r="S50" i="4"/>
  <c r="O50" i="4"/>
  <c r="N50" i="4"/>
  <c r="M50" i="4"/>
  <c r="AM49" i="4"/>
  <c r="AL49" i="4"/>
  <c r="AJ49" i="4"/>
  <c r="AG49" i="4"/>
  <c r="AF49" i="4"/>
  <c r="AD49" i="4"/>
  <c r="AA49" i="4"/>
  <c r="Z49" i="4"/>
  <c r="X49" i="4"/>
  <c r="U49" i="4"/>
  <c r="T49" i="4"/>
  <c r="R49" i="4"/>
  <c r="O49" i="4"/>
  <c r="N49" i="4"/>
  <c r="L49" i="4"/>
  <c r="AM48" i="4"/>
  <c r="AL48" i="4"/>
  <c r="AK48" i="4"/>
  <c r="AG48" i="4"/>
  <c r="AF48" i="4"/>
  <c r="AE48" i="4"/>
  <c r="AA48" i="4"/>
  <c r="Z48" i="4"/>
  <c r="Y48" i="4"/>
  <c r="U48" i="4"/>
  <c r="T48" i="4"/>
  <c r="S48" i="4"/>
  <c r="O48" i="4"/>
  <c r="N48" i="4"/>
  <c r="M48" i="4"/>
  <c r="AK47" i="4"/>
  <c r="AJ47" i="4"/>
  <c r="AI47" i="4"/>
  <c r="AE47" i="4"/>
  <c r="AD47" i="4"/>
  <c r="AC47" i="4"/>
  <c r="Y47" i="4"/>
  <c r="X47" i="4"/>
  <c r="W47" i="4"/>
  <c r="S47" i="4"/>
  <c r="R47" i="4"/>
  <c r="Q47" i="4"/>
  <c r="M47" i="4"/>
  <c r="L47" i="4"/>
  <c r="K47" i="4"/>
  <c r="AM46" i="4"/>
  <c r="AL46" i="4"/>
  <c r="AK46" i="4"/>
  <c r="AG46" i="4"/>
  <c r="AF46" i="4"/>
  <c r="AE46" i="4"/>
  <c r="AA46" i="4"/>
  <c r="Z46" i="4"/>
  <c r="Y46" i="4"/>
  <c r="U46" i="4"/>
  <c r="T46" i="4"/>
  <c r="S46" i="4"/>
  <c r="O46" i="4"/>
  <c r="N46" i="4"/>
  <c r="M46"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AM41" i="4"/>
  <c r="AL41" i="4"/>
  <c r="AK41" i="4"/>
  <c r="AG41" i="4"/>
  <c r="AF41" i="4"/>
  <c r="AE41" i="4"/>
  <c r="AA41" i="4"/>
  <c r="Z41" i="4"/>
  <c r="Y41" i="4"/>
  <c r="U41" i="4"/>
  <c r="T41" i="4"/>
  <c r="S41" i="4"/>
  <c r="O41" i="4"/>
  <c r="N41" i="4"/>
  <c r="M41" i="4"/>
  <c r="AM40" i="4"/>
  <c r="AL40" i="4"/>
  <c r="AK40" i="4"/>
  <c r="AG40" i="4"/>
  <c r="AF40" i="4"/>
  <c r="AE40" i="4"/>
  <c r="AA40" i="4"/>
  <c r="Z40" i="4"/>
  <c r="Y40" i="4"/>
  <c r="U40" i="4"/>
  <c r="T40" i="4"/>
  <c r="S40" i="4"/>
  <c r="O40" i="4"/>
  <c r="N40" i="4"/>
  <c r="M40" i="4"/>
  <c r="AM39" i="4"/>
  <c r="AL39" i="4"/>
  <c r="AJ39" i="4"/>
  <c r="AG39" i="4"/>
  <c r="AF39" i="4"/>
  <c r="AD39" i="4"/>
  <c r="AA39" i="4"/>
  <c r="Z39" i="4"/>
  <c r="X39" i="4"/>
  <c r="U39" i="4"/>
  <c r="T39" i="4"/>
  <c r="R39" i="4"/>
  <c r="O39" i="4"/>
  <c r="N39" i="4"/>
  <c r="L39" i="4"/>
  <c r="AM38" i="4"/>
  <c r="AL38" i="4"/>
  <c r="AK38" i="4"/>
  <c r="AG38" i="4"/>
  <c r="AF38" i="4"/>
  <c r="AE38" i="4"/>
  <c r="AA38" i="4"/>
  <c r="Z38" i="4"/>
  <c r="Y38" i="4"/>
  <c r="U38" i="4"/>
  <c r="T38" i="4"/>
  <c r="S38" i="4"/>
  <c r="O38" i="4"/>
  <c r="N38" i="4"/>
  <c r="M38" i="4"/>
  <c r="AK37" i="4"/>
  <c r="AJ37" i="4"/>
  <c r="AI37" i="4"/>
  <c r="AE37" i="4"/>
  <c r="AD37" i="4"/>
  <c r="AC37" i="4"/>
  <c r="Y37" i="4"/>
  <c r="X37" i="4"/>
  <c r="W37" i="4"/>
  <c r="S37" i="4"/>
  <c r="R37" i="4"/>
  <c r="Q37" i="4"/>
  <c r="M37" i="4"/>
  <c r="L37" i="4"/>
  <c r="K37" i="4"/>
  <c r="AM36" i="4"/>
  <c r="AL36" i="4"/>
  <c r="AK36" i="4"/>
  <c r="AG36" i="4"/>
  <c r="AF36" i="4"/>
  <c r="AE36" i="4"/>
  <c r="AA36" i="4"/>
  <c r="Z36" i="4"/>
  <c r="Y36" i="4"/>
  <c r="U36" i="4"/>
  <c r="T36" i="4"/>
  <c r="S36" i="4"/>
  <c r="O36" i="4"/>
  <c r="N36" i="4"/>
  <c r="M36"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L33" i="4"/>
  <c r="K33" i="4"/>
  <c r="J33"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AM31" i="4"/>
  <c r="AL31" i="4"/>
  <c r="AK31" i="4"/>
  <c r="AG31" i="4"/>
  <c r="AF31" i="4"/>
  <c r="AE31" i="4"/>
  <c r="AA31" i="4"/>
  <c r="Z31" i="4"/>
  <c r="Y31" i="4"/>
  <c r="U31" i="4"/>
  <c r="T31" i="4"/>
  <c r="S31" i="4"/>
  <c r="O31" i="4"/>
  <c r="N31" i="4"/>
  <c r="M31" i="4"/>
  <c r="AM30" i="4"/>
  <c r="AL30" i="4"/>
  <c r="AK30" i="4"/>
  <c r="AG30" i="4"/>
  <c r="AF30" i="4"/>
  <c r="AE30" i="4"/>
  <c r="AA30" i="4"/>
  <c r="Z30" i="4"/>
  <c r="Y30" i="4"/>
  <c r="U30" i="4"/>
  <c r="T30" i="4"/>
  <c r="S30" i="4"/>
  <c r="O30" i="4"/>
  <c r="N30" i="4"/>
  <c r="M30" i="4"/>
  <c r="AM29" i="4"/>
  <c r="AL29" i="4"/>
  <c r="AJ29" i="4"/>
  <c r="AG29" i="4"/>
  <c r="AF29" i="4"/>
  <c r="AD29" i="4"/>
  <c r="AA29" i="4"/>
  <c r="Z29" i="4"/>
  <c r="X29" i="4"/>
  <c r="U29" i="4"/>
  <c r="T29" i="4"/>
  <c r="R29" i="4"/>
  <c r="O29" i="4"/>
  <c r="N29" i="4"/>
  <c r="L29" i="4"/>
  <c r="AM28" i="4"/>
  <c r="AL28" i="4"/>
  <c r="AK28" i="4"/>
  <c r="AG28" i="4"/>
  <c r="AF28" i="4"/>
  <c r="AE28" i="4"/>
  <c r="AA28" i="4"/>
  <c r="Z28" i="4"/>
  <c r="Y28" i="4"/>
  <c r="U28" i="4"/>
  <c r="T28" i="4"/>
  <c r="S28" i="4"/>
  <c r="O28" i="4"/>
  <c r="N28" i="4"/>
  <c r="M28" i="4"/>
  <c r="AK27" i="4"/>
  <c r="AJ27" i="4"/>
  <c r="AI27" i="4"/>
  <c r="AE27" i="4"/>
  <c r="AD27" i="4"/>
  <c r="AC27" i="4"/>
  <c r="Y27" i="4"/>
  <c r="X27" i="4"/>
  <c r="W27" i="4"/>
  <c r="S27" i="4"/>
  <c r="R27" i="4"/>
  <c r="Q27" i="4"/>
  <c r="M27" i="4"/>
  <c r="L27" i="4"/>
  <c r="K27" i="4"/>
  <c r="AM26" i="4"/>
  <c r="AL26" i="4"/>
  <c r="AK26" i="4"/>
  <c r="AG26" i="4"/>
  <c r="AF26" i="4"/>
  <c r="AE26" i="4"/>
  <c r="AA26" i="4"/>
  <c r="Z26" i="4"/>
  <c r="Y26" i="4"/>
  <c r="U26" i="4"/>
  <c r="T26" i="4"/>
  <c r="S26" i="4"/>
  <c r="O26" i="4"/>
  <c r="N26" i="4"/>
  <c r="M26"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AM21" i="4"/>
  <c r="AL21" i="4"/>
  <c r="AK21" i="4"/>
  <c r="AG21" i="4"/>
  <c r="AF21" i="4"/>
  <c r="AE21" i="4"/>
  <c r="AA21" i="4"/>
  <c r="Z21" i="4"/>
  <c r="Y21" i="4"/>
  <c r="U21" i="4"/>
  <c r="T21" i="4"/>
  <c r="S21" i="4"/>
  <c r="O21" i="4"/>
  <c r="N21" i="4"/>
  <c r="M21" i="4"/>
  <c r="AM20" i="4"/>
  <c r="AL20" i="4"/>
  <c r="AK20" i="4"/>
  <c r="AG20" i="4"/>
  <c r="AF20" i="4"/>
  <c r="AE20" i="4"/>
  <c r="AA20" i="4"/>
  <c r="Z20" i="4"/>
  <c r="Y20" i="4"/>
  <c r="U20" i="4"/>
  <c r="T20" i="4"/>
  <c r="S20" i="4"/>
  <c r="O20" i="4"/>
  <c r="N20" i="4"/>
  <c r="M20" i="4"/>
  <c r="AM19" i="4"/>
  <c r="AL19" i="4"/>
  <c r="AJ19" i="4"/>
  <c r="AG19" i="4"/>
  <c r="AF19" i="4"/>
  <c r="AD19" i="4"/>
  <c r="AA19" i="4"/>
  <c r="Z19" i="4"/>
  <c r="X19" i="4"/>
  <c r="U19" i="4"/>
  <c r="T19" i="4"/>
  <c r="R19" i="4"/>
  <c r="O19" i="4"/>
  <c r="N19" i="4"/>
  <c r="L19" i="4"/>
  <c r="AM18" i="4"/>
  <c r="AL18" i="4"/>
  <c r="AK18" i="4"/>
  <c r="AG18" i="4"/>
  <c r="AF18" i="4"/>
  <c r="AE18" i="4"/>
  <c r="AA18" i="4"/>
  <c r="Z18" i="4"/>
  <c r="Y18" i="4"/>
  <c r="U18" i="4"/>
  <c r="T18" i="4"/>
  <c r="S18" i="4"/>
  <c r="O18" i="4"/>
  <c r="N18" i="4"/>
  <c r="M18" i="4"/>
  <c r="AK17" i="4"/>
  <c r="AJ17" i="4"/>
  <c r="AI17" i="4"/>
  <c r="AE17" i="4"/>
  <c r="AD17" i="4"/>
  <c r="AC17" i="4"/>
  <c r="Y17" i="4"/>
  <c r="X17" i="4"/>
  <c r="W17" i="4"/>
  <c r="S17" i="4"/>
  <c r="R17" i="4"/>
  <c r="Q17" i="4"/>
  <c r="M17" i="4"/>
  <c r="L17" i="4"/>
  <c r="K17" i="4"/>
  <c r="AM16" i="4"/>
  <c r="AL16" i="4"/>
  <c r="AK16" i="4"/>
  <c r="AG16" i="4"/>
  <c r="AF16" i="4"/>
  <c r="AE16" i="4"/>
  <c r="AA16" i="4"/>
  <c r="Z16" i="4"/>
  <c r="Y16" i="4"/>
  <c r="U16" i="4"/>
  <c r="T16" i="4"/>
  <c r="S16" i="4"/>
  <c r="O16" i="4"/>
  <c r="N16" i="4"/>
  <c r="M16"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L15" i="4"/>
  <c r="K15" i="4"/>
  <c r="J15"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L14" i="4"/>
  <c r="K14" i="4"/>
  <c r="J14"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J13"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L12" i="4"/>
  <c r="K12" i="4"/>
  <c r="J12" i="4"/>
  <c r="AM11" i="4"/>
  <c r="AL11" i="4"/>
  <c r="AK11" i="4"/>
  <c r="AG11" i="4"/>
  <c r="AF11" i="4"/>
  <c r="AE11" i="4"/>
  <c r="AA11" i="4"/>
  <c r="Z11" i="4"/>
  <c r="Y11" i="4"/>
  <c r="U11" i="4"/>
  <c r="T11" i="4"/>
  <c r="S11" i="4"/>
  <c r="O11" i="4"/>
  <c r="N11" i="4"/>
  <c r="M11" i="4"/>
  <c r="AM10" i="4"/>
  <c r="AL10" i="4"/>
  <c r="AK10" i="4"/>
  <c r="AG10" i="4"/>
  <c r="AF10" i="4"/>
  <c r="AE10" i="4"/>
  <c r="AA10" i="4"/>
  <c r="Z10" i="4"/>
  <c r="Y10" i="4"/>
  <c r="U10" i="4"/>
  <c r="T10" i="4"/>
  <c r="S10" i="4"/>
  <c r="O10" i="4"/>
  <c r="N10" i="4"/>
  <c r="M10" i="4"/>
  <c r="AM9" i="4"/>
  <c r="AL9" i="4"/>
  <c r="AJ9" i="4"/>
  <c r="AG9" i="4"/>
  <c r="AF9" i="4"/>
  <c r="AD9" i="4"/>
  <c r="AA9" i="4"/>
  <c r="Z9" i="4"/>
  <c r="X9" i="4"/>
  <c r="U9" i="4"/>
  <c r="T9" i="4"/>
  <c r="R9" i="4"/>
  <c r="O9" i="4"/>
  <c r="N9" i="4"/>
  <c r="L9" i="4"/>
  <c r="AM8" i="4"/>
  <c r="AL8" i="4"/>
  <c r="AK8" i="4"/>
  <c r="AG8" i="4"/>
  <c r="AF8" i="4"/>
  <c r="AE8" i="4"/>
  <c r="AA8" i="4"/>
  <c r="Z8" i="4"/>
  <c r="Y8" i="4"/>
  <c r="U8" i="4"/>
  <c r="T8" i="4"/>
  <c r="S8" i="4"/>
  <c r="O8" i="4"/>
  <c r="N8" i="4"/>
  <c r="M8" i="4"/>
  <c r="AK7" i="4"/>
  <c r="AJ7" i="4"/>
  <c r="AI7" i="4"/>
  <c r="AE7" i="4"/>
  <c r="AD7" i="4"/>
  <c r="AC7" i="4"/>
  <c r="Y7" i="4"/>
  <c r="X7" i="4"/>
  <c r="W7" i="4"/>
  <c r="S7" i="4"/>
  <c r="R7" i="4"/>
  <c r="Q7" i="4"/>
  <c r="M7" i="4"/>
  <c r="L7" i="4"/>
  <c r="K7" i="4"/>
  <c r="AM6" i="4"/>
  <c r="AL6" i="4"/>
  <c r="AK6" i="4"/>
  <c r="AG6" i="4"/>
  <c r="AF6" i="4"/>
  <c r="AE6" i="4"/>
  <c r="AA6" i="4"/>
  <c r="Z6" i="4"/>
  <c r="Y6" i="4"/>
  <c r="U6" i="4"/>
  <c r="T6" i="4"/>
  <c r="S6" i="4"/>
  <c r="O6" i="4"/>
  <c r="N6" i="4"/>
  <c r="M6" i="4"/>
  <c r="AL44" i="3"/>
  <c r="AJ44" i="3"/>
  <c r="AH44" i="3"/>
  <c r="AF44" i="3"/>
  <c r="AD44" i="3"/>
  <c r="AB44" i="3"/>
  <c r="Z44" i="3"/>
  <c r="X44" i="3"/>
  <c r="V44" i="3"/>
  <c r="T44" i="3"/>
  <c r="R44" i="3"/>
  <c r="P44" i="3"/>
  <c r="N44" i="3"/>
  <c r="L44" i="3"/>
  <c r="J44" i="3"/>
  <c r="AL42" i="3"/>
  <c r="AJ42" i="3"/>
  <c r="AH42" i="3"/>
  <c r="AF42" i="3"/>
  <c r="AD42" i="3"/>
  <c r="AB42" i="3"/>
  <c r="Z42" i="3"/>
  <c r="X42" i="3"/>
  <c r="V42" i="3"/>
  <c r="T42" i="3"/>
  <c r="R42" i="3"/>
  <c r="P42" i="3"/>
  <c r="N42" i="3"/>
  <c r="L42" i="3"/>
  <c r="J42" i="3"/>
  <c r="AL36" i="3"/>
  <c r="AJ36" i="3"/>
  <c r="AH36" i="3"/>
  <c r="AF36" i="3"/>
  <c r="AD36" i="3"/>
  <c r="AB36" i="3"/>
  <c r="Z36" i="3"/>
  <c r="X36" i="3"/>
  <c r="V36" i="3"/>
  <c r="T36" i="3"/>
  <c r="R36" i="3"/>
  <c r="P36" i="3"/>
  <c r="N36" i="3"/>
  <c r="L36" i="3"/>
  <c r="J36" i="3"/>
  <c r="AL34" i="3"/>
  <c r="AJ34" i="3"/>
  <c r="AH34" i="3"/>
  <c r="AF34" i="3"/>
  <c r="AD34" i="3"/>
  <c r="AB34" i="3"/>
  <c r="Z34" i="3"/>
  <c r="X34" i="3"/>
  <c r="V34" i="3"/>
  <c r="T34" i="3"/>
  <c r="R34" i="3"/>
  <c r="P34" i="3"/>
  <c r="N34" i="3"/>
  <c r="L34" i="3"/>
  <c r="J34" i="3"/>
  <c r="AL28" i="3"/>
  <c r="AJ28" i="3"/>
  <c r="AH28" i="3"/>
  <c r="AF28" i="3"/>
  <c r="AD28" i="3"/>
  <c r="AB28" i="3"/>
  <c r="Z28" i="3"/>
  <c r="X28" i="3"/>
  <c r="V28" i="3"/>
  <c r="T28" i="3"/>
  <c r="R28" i="3"/>
  <c r="P28" i="3"/>
  <c r="N28" i="3"/>
  <c r="L28" i="3"/>
  <c r="J28" i="3"/>
  <c r="AL26" i="3"/>
  <c r="AJ26" i="3"/>
  <c r="AH26" i="3"/>
  <c r="AF26" i="3"/>
  <c r="AD26" i="3"/>
  <c r="AB26" i="3"/>
  <c r="Z26" i="3"/>
  <c r="X26" i="3"/>
  <c r="V26" i="3"/>
  <c r="T26" i="3"/>
  <c r="R26" i="3"/>
  <c r="P26" i="3"/>
  <c r="N26" i="3"/>
  <c r="L26" i="3"/>
  <c r="J26" i="3"/>
  <c r="AL20" i="3"/>
  <c r="AJ20" i="3"/>
  <c r="AH20" i="3"/>
  <c r="AF20" i="3"/>
  <c r="AD20" i="3"/>
  <c r="AB20" i="3"/>
  <c r="Z20" i="3"/>
  <c r="X20" i="3"/>
  <c r="V20" i="3"/>
  <c r="T20" i="3"/>
  <c r="R20" i="3"/>
  <c r="P20" i="3"/>
  <c r="N20" i="3"/>
  <c r="L20" i="3"/>
  <c r="J20" i="3"/>
  <c r="AL18" i="3"/>
  <c r="AJ18" i="3"/>
  <c r="AH18" i="3"/>
  <c r="AF18" i="3"/>
  <c r="AD18" i="3"/>
  <c r="AB18" i="3"/>
  <c r="Z18" i="3"/>
  <c r="X18" i="3"/>
  <c r="V18" i="3"/>
  <c r="T18" i="3"/>
  <c r="R18" i="3"/>
  <c r="P18" i="3"/>
  <c r="N18" i="3"/>
  <c r="L18" i="3"/>
  <c r="J18" i="3"/>
  <c r="AL12" i="3"/>
  <c r="AJ12" i="3"/>
  <c r="AH12" i="3"/>
  <c r="AF12" i="3"/>
  <c r="AD12" i="3"/>
  <c r="AB12" i="3"/>
  <c r="Z12" i="3"/>
  <c r="X12" i="3"/>
  <c r="V12" i="3"/>
  <c r="T12" i="3"/>
  <c r="R12" i="3"/>
  <c r="P12" i="3"/>
  <c r="N12" i="3"/>
  <c r="L12" i="3"/>
  <c r="J12" i="3"/>
  <c r="AL10" i="3"/>
  <c r="AJ10" i="3"/>
  <c r="AH10" i="3"/>
  <c r="AF10" i="3"/>
  <c r="AD10" i="3"/>
  <c r="AB10" i="3"/>
  <c r="Z10" i="3"/>
  <c r="X10" i="3"/>
  <c r="V10" i="3"/>
  <c r="T10" i="3"/>
  <c r="R10" i="3"/>
  <c r="P10" i="3"/>
  <c r="N10" i="3"/>
  <c r="L10" i="3"/>
  <c r="J10" i="3"/>
  <c r="T45" i="1"/>
  <c r="Q45" i="1"/>
  <c r="AB45" i="1" s="1"/>
  <c r="AA45" i="1" s="1"/>
  <c r="I45" i="1"/>
  <c r="H45" i="1"/>
  <c r="AB44" i="1"/>
  <c r="AA44" i="1"/>
  <c r="X44" i="1"/>
  <c r="Z44" i="1" s="1"/>
  <c r="T44" i="1"/>
  <c r="H44" i="1"/>
  <c r="I44" i="1" s="1"/>
  <c r="X43" i="1"/>
  <c r="Z43" i="1" s="1"/>
  <c r="T43" i="1"/>
  <c r="Q43" i="1"/>
  <c r="T42" i="1"/>
  <c r="Q42" i="1"/>
  <c r="AB43" i="1" s="1"/>
  <c r="AA43" i="1" s="1"/>
  <c r="T41" i="1"/>
  <c r="Q41" i="1"/>
  <c r="X41" i="1" s="1"/>
  <c r="K41" i="1"/>
  <c r="L41" i="1" s="1"/>
  <c r="M41" i="1" s="1"/>
  <c r="I41" i="1"/>
  <c r="H41" i="1"/>
  <c r="AB40" i="1"/>
  <c r="AA40" i="1" s="1"/>
  <c r="X40" i="1"/>
  <c r="Z40" i="1" s="1"/>
  <c r="T40" i="1"/>
  <c r="Q40" i="1"/>
  <c r="H40" i="1"/>
  <c r="T39" i="1"/>
  <c r="Q39" i="1"/>
  <c r="AB39" i="1" s="1"/>
  <c r="AA39" i="1" s="1"/>
  <c r="H39" i="1"/>
  <c r="I39" i="1" s="1"/>
  <c r="T38" i="1"/>
  <c r="Q38" i="1"/>
  <c r="T37" i="1"/>
  <c r="Q37" i="1"/>
  <c r="T36" i="1"/>
  <c r="Q36" i="1"/>
  <c r="K36" i="1"/>
  <c r="L36" i="1" s="1"/>
  <c r="M36" i="1" s="1"/>
  <c r="AB36" i="1" s="1"/>
  <c r="H36" i="1"/>
  <c r="T35" i="1"/>
  <c r="Q35" i="1"/>
  <c r="X35" i="1" s="1"/>
  <c r="H35" i="1"/>
  <c r="I35" i="1" s="1"/>
  <c r="AB34" i="1"/>
  <c r="AA34" i="1" s="1"/>
  <c r="AC34" i="1" s="1"/>
  <c r="Y34" i="1"/>
  <c r="X34" i="1"/>
  <c r="Z34" i="1" s="1"/>
  <c r="T34" i="1"/>
  <c r="Q34" i="1"/>
  <c r="I34" i="1"/>
  <c r="H34" i="1"/>
  <c r="T33" i="1"/>
  <c r="Q33" i="1"/>
  <c r="T32" i="1"/>
  <c r="Q32" i="1"/>
  <c r="T31" i="1"/>
  <c r="Q31" i="1"/>
  <c r="L31" i="1"/>
  <c r="M31" i="1" s="1"/>
  <c r="AB31" i="1" s="1"/>
  <c r="AA31" i="1" s="1"/>
  <c r="K31" i="1"/>
  <c r="H31" i="1"/>
  <c r="AH40" i="3" s="1"/>
  <c r="T30" i="1"/>
  <c r="Q30" i="1"/>
  <c r="AB30" i="1" s="1"/>
  <c r="AA30" i="1" s="1"/>
  <c r="I30" i="1"/>
  <c r="H30" i="1"/>
  <c r="AB29" i="1"/>
  <c r="AA29" i="1" s="1"/>
  <c r="X29" i="1"/>
  <c r="Z29" i="1" s="1"/>
  <c r="T29" i="1"/>
  <c r="Q29" i="1"/>
  <c r="H29" i="1"/>
  <c r="I29" i="1" s="1"/>
  <c r="T28" i="1"/>
  <c r="Q28" i="1"/>
  <c r="T27" i="1"/>
  <c r="Q27" i="1"/>
  <c r="X28" i="1" s="1"/>
  <c r="T26" i="1"/>
  <c r="Q26" i="1"/>
  <c r="K26" i="1"/>
  <c r="L26" i="1" s="1"/>
  <c r="M26" i="1" s="1"/>
  <c r="H26" i="1"/>
  <c r="AF22" i="3" s="1"/>
  <c r="AB25" i="1"/>
  <c r="AA25" i="1" s="1"/>
  <c r="X25" i="1"/>
  <c r="Z25" i="1" s="1"/>
  <c r="Q25" i="1"/>
  <c r="H25" i="1"/>
  <c r="Z24" i="1"/>
  <c r="Y24" i="1"/>
  <c r="X24" i="1"/>
  <c r="Q24" i="1"/>
  <c r="AB24" i="1" s="1"/>
  <c r="AA24" i="1" s="1"/>
  <c r="H24" i="1"/>
  <c r="I24" i="1" s="1"/>
  <c r="T23" i="1"/>
  <c r="Q23" i="1"/>
  <c r="T22" i="1"/>
  <c r="Q22" i="1"/>
  <c r="X23" i="1" s="1"/>
  <c r="T21" i="1"/>
  <c r="Q21" i="1"/>
  <c r="X22" i="1" s="1"/>
  <c r="L21" i="1"/>
  <c r="M21" i="1" s="1"/>
  <c r="K21" i="1"/>
  <c r="H21" i="1"/>
  <c r="X6" i="3" s="1"/>
  <c r="T20" i="1"/>
  <c r="Q20" i="1"/>
  <c r="X20" i="1" s="1"/>
  <c r="I20" i="1"/>
  <c r="H20" i="1"/>
  <c r="AB19" i="1"/>
  <c r="AA19" i="1"/>
  <c r="X19" i="1"/>
  <c r="Z19" i="1" s="1"/>
  <c r="T19" i="1"/>
  <c r="Q19" i="1"/>
  <c r="H19" i="1"/>
  <c r="T18" i="1"/>
  <c r="Q18" i="1"/>
  <c r="T17" i="1"/>
  <c r="Q17" i="1"/>
  <c r="AB18" i="1" s="1"/>
  <c r="AA18" i="1" s="1"/>
  <c r="T16" i="1"/>
  <c r="Q16" i="1"/>
  <c r="AB17" i="1" s="1"/>
  <c r="AA17" i="1" s="1"/>
  <c r="K16" i="1"/>
  <c r="L16" i="1" s="1"/>
  <c r="I16" i="1"/>
  <c r="H16" i="1"/>
  <c r="N16" i="1" l="1"/>
  <c r="M16" i="1"/>
  <c r="Z41" i="1"/>
  <c r="X42" i="1" s="1"/>
  <c r="Y41" i="1"/>
  <c r="AA36" i="1"/>
  <c r="AB37" i="1"/>
  <c r="Y22" i="1"/>
  <c r="Z22" i="1"/>
  <c r="AC24" i="1"/>
  <c r="Y35" i="1"/>
  <c r="Z35" i="1"/>
  <c r="AB6" i="3"/>
  <c r="Y23" i="1"/>
  <c r="Z23" i="1"/>
  <c r="Z20" i="1"/>
  <c r="Y20" i="1"/>
  <c r="Z28" i="1"/>
  <c r="Y28" i="1"/>
  <c r="X8" i="3"/>
  <c r="AF8" i="3"/>
  <c r="J6" i="3"/>
  <c r="P8" i="3"/>
  <c r="X14" i="3"/>
  <c r="R40" i="3"/>
  <c r="AB21" i="1"/>
  <c r="AA21" i="1" s="1"/>
  <c r="Y25" i="1"/>
  <c r="AC25" i="1" s="1"/>
  <c r="N36" i="1"/>
  <c r="Y43" i="1"/>
  <c r="L6" i="3"/>
  <c r="AD6" i="3"/>
  <c r="R8" i="3"/>
  <c r="AD14" i="3"/>
  <c r="AB40" i="3"/>
  <c r="AB24" i="3"/>
  <c r="J40" i="3"/>
  <c r="AH32" i="3"/>
  <c r="J24" i="3"/>
  <c r="AH16" i="3"/>
  <c r="P32" i="3"/>
  <c r="V40" i="3"/>
  <c r="V24" i="3"/>
  <c r="V8" i="3"/>
  <c r="AB32" i="3"/>
  <c r="AB16" i="3"/>
  <c r="P40" i="3"/>
  <c r="P24" i="3"/>
  <c r="V32" i="3"/>
  <c r="V16" i="3"/>
  <c r="J38" i="3"/>
  <c r="AH30" i="3"/>
  <c r="J22" i="3"/>
  <c r="AH14" i="3"/>
  <c r="P30" i="3"/>
  <c r="P14" i="3"/>
  <c r="V38" i="3"/>
  <c r="V22" i="3"/>
  <c r="AB30" i="3"/>
  <c r="AB14" i="3"/>
  <c r="AH38" i="3"/>
  <c r="J30" i="3"/>
  <c r="AH22" i="3"/>
  <c r="J14" i="3"/>
  <c r="V30" i="3"/>
  <c r="AB38" i="3"/>
  <c r="AB22" i="3"/>
  <c r="X16" i="1"/>
  <c r="I19" i="1"/>
  <c r="Y19" i="1"/>
  <c r="AC19" i="1" s="1"/>
  <c r="N21" i="1"/>
  <c r="AB22" i="1"/>
  <c r="AA22" i="1" s="1"/>
  <c r="AB23" i="1"/>
  <c r="AA23" i="1" s="1"/>
  <c r="I25" i="1"/>
  <c r="AB26" i="1"/>
  <c r="AA26" i="1" s="1"/>
  <c r="I31" i="1"/>
  <c r="X31" i="1" s="1"/>
  <c r="AB35" i="1"/>
  <c r="AA35" i="1" s="1"/>
  <c r="I40" i="1"/>
  <c r="Y40" i="1"/>
  <c r="AC40" i="1" s="1"/>
  <c r="N6" i="3"/>
  <c r="AF6" i="3"/>
  <c r="J16" i="3"/>
  <c r="X17" i="1"/>
  <c r="X18" i="1"/>
  <c r="AB20" i="1"/>
  <c r="AA20" i="1" s="1"/>
  <c r="N26" i="1"/>
  <c r="AB27" i="1"/>
  <c r="AA27" i="1" s="1"/>
  <c r="AB28" i="1"/>
  <c r="AA28" i="1" s="1"/>
  <c r="X30" i="1"/>
  <c r="X39" i="1"/>
  <c r="AB41" i="1"/>
  <c r="AA41" i="1" s="1"/>
  <c r="X45" i="1"/>
  <c r="P6" i="3"/>
  <c r="AH6" i="3"/>
  <c r="Z8" i="3"/>
  <c r="P16" i="3"/>
  <c r="P22" i="3"/>
  <c r="L40" i="3"/>
  <c r="AJ32" i="3"/>
  <c r="L24" i="3"/>
  <c r="AJ16" i="3"/>
  <c r="R32" i="3"/>
  <c r="R16" i="3"/>
  <c r="X40" i="3"/>
  <c r="X24" i="3"/>
  <c r="AD32" i="3"/>
  <c r="AD16" i="3"/>
  <c r="AJ40" i="3"/>
  <c r="L32" i="3"/>
  <c r="AJ24" i="3"/>
  <c r="L16" i="3"/>
  <c r="AJ8" i="3"/>
  <c r="X32" i="3"/>
  <c r="X16" i="3"/>
  <c r="AD40" i="3"/>
  <c r="AD24" i="3"/>
  <c r="N41" i="1"/>
  <c r="R6" i="3"/>
  <c r="AL6" i="3"/>
  <c r="AB8" i="3"/>
  <c r="Z16" i="3"/>
  <c r="I36" i="1"/>
  <c r="X36" i="1" s="1"/>
  <c r="V6" i="3"/>
  <c r="J8" i="3"/>
  <c r="AD8" i="3"/>
  <c r="R24" i="3"/>
  <c r="X30" i="3"/>
  <c r="Z38" i="3"/>
  <c r="Z22" i="3"/>
  <c r="AF30" i="3"/>
  <c r="AF14" i="3"/>
  <c r="AL38" i="3"/>
  <c r="N30" i="3"/>
  <c r="AL22" i="3"/>
  <c r="T38" i="3"/>
  <c r="T22" i="3"/>
  <c r="T6" i="3"/>
  <c r="Z30" i="3"/>
  <c r="Z14" i="3"/>
  <c r="N38" i="3"/>
  <c r="AL30" i="3"/>
  <c r="N22" i="3"/>
  <c r="AL14" i="3"/>
  <c r="T30" i="3"/>
  <c r="T14" i="3"/>
  <c r="N31" i="1"/>
  <c r="AB32" i="1"/>
  <c r="AA32" i="1" s="1"/>
  <c r="Y44" i="1"/>
  <c r="AC44" i="1" s="1"/>
  <c r="L8" i="3"/>
  <c r="N14" i="3"/>
  <c r="AH24" i="3"/>
  <c r="J32" i="3"/>
  <c r="P38" i="3"/>
  <c r="R30" i="3"/>
  <c r="R14" i="3"/>
  <c r="X38" i="3"/>
  <c r="X22" i="3"/>
  <c r="AD30" i="3"/>
  <c r="AJ38" i="3"/>
  <c r="L30" i="3"/>
  <c r="AJ22" i="3"/>
  <c r="L14" i="3"/>
  <c r="AJ6" i="3"/>
  <c r="R38" i="3"/>
  <c r="R22" i="3"/>
  <c r="AD38" i="3"/>
  <c r="AD22" i="3"/>
  <c r="L38" i="3"/>
  <c r="AJ30" i="3"/>
  <c r="L22" i="3"/>
  <c r="AJ14" i="3"/>
  <c r="AB16" i="1"/>
  <c r="AA16" i="1" s="1"/>
  <c r="I21" i="1"/>
  <c r="X21" i="1" s="1"/>
  <c r="Y29" i="1"/>
  <c r="AC29" i="1" s="1"/>
  <c r="I26" i="1"/>
  <c r="X26" i="1" s="1"/>
  <c r="T32" i="3"/>
  <c r="T16" i="3"/>
  <c r="Z40" i="3"/>
  <c r="Z24" i="3"/>
  <c r="AF32" i="3"/>
  <c r="AF16" i="3"/>
  <c r="AL40" i="3"/>
  <c r="N32" i="3"/>
  <c r="AL24" i="3"/>
  <c r="N16" i="3"/>
  <c r="AL8" i="3"/>
  <c r="T40" i="3"/>
  <c r="T24" i="3"/>
  <c r="T8" i="3"/>
  <c r="AF40" i="3"/>
  <c r="AF24" i="3"/>
  <c r="N40" i="3"/>
  <c r="AL32" i="3"/>
  <c r="N24" i="3"/>
  <c r="AL16" i="3"/>
  <c r="Z6" i="3"/>
  <c r="N8" i="3"/>
  <c r="AH8" i="3"/>
  <c r="V14" i="3"/>
  <c r="Z32" i="3"/>
  <c r="AF38" i="3"/>
  <c r="B221" i="6"/>
  <c r="B222" i="6"/>
  <c r="Z36" i="1" l="1"/>
  <c r="X37" i="1" s="1"/>
  <c r="Y36" i="1"/>
  <c r="Y26" i="1"/>
  <c r="Z26" i="1"/>
  <c r="X27" i="1" s="1"/>
  <c r="Z42" i="1"/>
  <c r="Y42" i="1"/>
  <c r="Z45" i="1"/>
  <c r="Y45" i="1"/>
  <c r="AC45" i="1" s="1"/>
  <c r="P51" i="4"/>
  <c r="AB41" i="4"/>
  <c r="P31" i="4"/>
  <c r="AB21" i="4"/>
  <c r="P11" i="4"/>
  <c r="V51" i="4"/>
  <c r="AH41" i="4"/>
  <c r="J41" i="4"/>
  <c r="V31" i="4"/>
  <c r="AH21" i="4"/>
  <c r="J21" i="4"/>
  <c r="V11" i="4"/>
  <c r="AB51" i="4"/>
  <c r="P41" i="4"/>
  <c r="AB31" i="4"/>
  <c r="P21" i="4"/>
  <c r="AB11" i="4"/>
  <c r="AH51" i="4"/>
  <c r="J51" i="4"/>
  <c r="V41" i="4"/>
  <c r="AH31" i="4"/>
  <c r="J31" i="4"/>
  <c r="V21" i="4"/>
  <c r="AH11" i="4"/>
  <c r="J11" i="4"/>
  <c r="AC41" i="1"/>
  <c r="AC35" i="1"/>
  <c r="Z18" i="1"/>
  <c r="Y18" i="1"/>
  <c r="AC20" i="1"/>
  <c r="R48" i="4"/>
  <c r="AD38" i="4"/>
  <c r="R28" i="4"/>
  <c r="AD18" i="4"/>
  <c r="R8" i="4"/>
  <c r="X48" i="4"/>
  <c r="AJ38" i="4"/>
  <c r="L38" i="4"/>
  <c r="X28" i="4"/>
  <c r="AJ18" i="4"/>
  <c r="L18" i="4"/>
  <c r="X8" i="4"/>
  <c r="AD48" i="4"/>
  <c r="R38" i="4"/>
  <c r="AD28" i="4"/>
  <c r="R18" i="4"/>
  <c r="AD8" i="4"/>
  <c r="AJ48" i="4"/>
  <c r="L48" i="4"/>
  <c r="X38" i="4"/>
  <c r="AJ28" i="4"/>
  <c r="L28" i="4"/>
  <c r="X18" i="4"/>
  <c r="AJ8" i="4"/>
  <c r="L8" i="4"/>
  <c r="AC28" i="1"/>
  <c r="K29" i="1"/>
  <c r="L29" i="1" s="1"/>
  <c r="K24" i="1"/>
  <c r="L24" i="1" s="1"/>
  <c r="K45" i="1"/>
  <c r="L45" i="1" s="1"/>
  <c r="K39" i="1"/>
  <c r="L39" i="1" s="1"/>
  <c r="K30" i="1"/>
  <c r="L30" i="1" s="1"/>
  <c r="K40" i="1"/>
  <c r="L40" i="1" s="1"/>
  <c r="K25" i="1"/>
  <c r="L25" i="1" s="1"/>
  <c r="K19" i="1"/>
  <c r="L19" i="1" s="1"/>
  <c r="K34" i="1"/>
  <c r="L34" i="1" s="1"/>
  <c r="K20" i="1"/>
  <c r="L20" i="1" s="1"/>
  <c r="K44" i="1"/>
  <c r="L44" i="1" s="1"/>
  <c r="K35" i="1"/>
  <c r="L35" i="1" s="1"/>
  <c r="Z39" i="1"/>
  <c r="Y39" i="1"/>
  <c r="AC39" i="1" s="1"/>
  <c r="Z17" i="1"/>
  <c r="Y17" i="1"/>
  <c r="X51" i="4"/>
  <c r="AJ41" i="4"/>
  <c r="L41" i="4"/>
  <c r="X31" i="4"/>
  <c r="AJ21" i="4"/>
  <c r="L21" i="4"/>
  <c r="X11" i="4"/>
  <c r="AD51" i="4"/>
  <c r="R41" i="4"/>
  <c r="AD31" i="4"/>
  <c r="R21" i="4"/>
  <c r="AD11" i="4"/>
  <c r="AJ51" i="4"/>
  <c r="L51" i="4"/>
  <c r="X41" i="4"/>
  <c r="AJ31" i="4"/>
  <c r="L31" i="4"/>
  <c r="X21" i="4"/>
  <c r="AJ11" i="4"/>
  <c r="L11" i="4"/>
  <c r="R51" i="4"/>
  <c r="AD41" i="4"/>
  <c r="R31" i="4"/>
  <c r="AD21" i="4"/>
  <c r="R11" i="4"/>
  <c r="AC43" i="1"/>
  <c r="AB33" i="1"/>
  <c r="AA33" i="1" s="1"/>
  <c r="Z31" i="1"/>
  <c r="X32" i="1" s="1"/>
  <c r="Y31" i="1"/>
  <c r="Z21" i="1"/>
  <c r="Y21" i="1"/>
  <c r="Z30" i="1"/>
  <c r="Y30" i="1"/>
  <c r="AC30" i="1" s="1"/>
  <c r="Y16" i="1"/>
  <c r="Z16" i="1"/>
  <c r="AF47" i="4"/>
  <c r="T37" i="4"/>
  <c r="AF27" i="4"/>
  <c r="T17" i="4"/>
  <c r="AF7" i="4"/>
  <c r="AL47" i="4"/>
  <c r="N47" i="4"/>
  <c r="Z37" i="4"/>
  <c r="AL27" i="4"/>
  <c r="N27" i="4"/>
  <c r="Z17" i="4"/>
  <c r="AL7" i="4"/>
  <c r="N7" i="4"/>
  <c r="T47" i="4"/>
  <c r="AF37" i="4"/>
  <c r="T27" i="4"/>
  <c r="AF17" i="4"/>
  <c r="T7" i="4"/>
  <c r="Z47" i="4"/>
  <c r="AL37" i="4"/>
  <c r="N37" i="4"/>
  <c r="Z27" i="4"/>
  <c r="AL17" i="4"/>
  <c r="N17" i="4"/>
  <c r="Z7" i="4"/>
  <c r="AC22" i="1"/>
  <c r="AB42" i="1"/>
  <c r="AA42" i="1" s="1"/>
  <c r="AM47" i="4"/>
  <c r="O47" i="4"/>
  <c r="AA37" i="4"/>
  <c r="AM27" i="4"/>
  <c r="O27" i="4"/>
  <c r="AA17" i="4"/>
  <c r="AM7" i="4"/>
  <c r="O7" i="4"/>
  <c r="U47" i="4"/>
  <c r="AG37" i="4"/>
  <c r="U27" i="4"/>
  <c r="AG17" i="4"/>
  <c r="U7" i="4"/>
  <c r="AA47" i="4"/>
  <c r="AM37" i="4"/>
  <c r="O37" i="4"/>
  <c r="AA27" i="4"/>
  <c r="AM17" i="4"/>
  <c r="O17" i="4"/>
  <c r="AA7" i="4"/>
  <c r="AG47" i="4"/>
  <c r="U37" i="4"/>
  <c r="AG27" i="4"/>
  <c r="U17" i="4"/>
  <c r="AG7" i="4"/>
  <c r="AC23" i="1"/>
  <c r="AB38" i="1"/>
  <c r="AA38" i="1" s="1"/>
  <c r="AA37" i="1"/>
  <c r="P47" i="4" l="1"/>
  <c r="AB37" i="4"/>
  <c r="P27" i="4"/>
  <c r="AB17" i="4"/>
  <c r="P7" i="4"/>
  <c r="V47" i="4"/>
  <c r="AH37" i="4"/>
  <c r="J37" i="4"/>
  <c r="V27" i="4"/>
  <c r="AH17" i="4"/>
  <c r="J17" i="4"/>
  <c r="V7" i="4"/>
  <c r="AB47" i="4"/>
  <c r="P37" i="4"/>
  <c r="AB27" i="4"/>
  <c r="P17" i="4"/>
  <c r="AB7" i="4"/>
  <c r="AH47" i="4"/>
  <c r="J47" i="4"/>
  <c r="V37" i="4"/>
  <c r="AH27" i="4"/>
  <c r="J27" i="4"/>
  <c r="V17" i="4"/>
  <c r="AH7" i="4"/>
  <c r="J7" i="4"/>
  <c r="AC21" i="1"/>
  <c r="AD21" i="1" s="1"/>
  <c r="M25" i="1"/>
  <c r="N25" i="1"/>
  <c r="M19" i="1"/>
  <c r="N19" i="1"/>
  <c r="M40" i="1"/>
  <c r="N40" i="1"/>
  <c r="W51" i="4"/>
  <c r="AI41" i="4"/>
  <c r="K41" i="4"/>
  <c r="W31" i="4"/>
  <c r="AI21" i="4"/>
  <c r="K21" i="4"/>
  <c r="W11" i="4"/>
  <c r="AC51" i="4"/>
  <c r="Q41" i="4"/>
  <c r="AC31" i="4"/>
  <c r="Q21" i="4"/>
  <c r="AC11" i="4"/>
  <c r="AI51" i="4"/>
  <c r="K51" i="4"/>
  <c r="W41" i="4"/>
  <c r="AI31" i="4"/>
  <c r="K31" i="4"/>
  <c r="W21" i="4"/>
  <c r="AI11" i="4"/>
  <c r="K11" i="4"/>
  <c r="Q51" i="4"/>
  <c r="AC41" i="4"/>
  <c r="Q31" i="4"/>
  <c r="AC21" i="4"/>
  <c r="Q11" i="4"/>
  <c r="AC42" i="1"/>
  <c r="AD41" i="1" s="1"/>
  <c r="AB49" i="4"/>
  <c r="P39" i="4"/>
  <c r="AB29" i="4"/>
  <c r="P19" i="4"/>
  <c r="AB9" i="4"/>
  <c r="AH49" i="4"/>
  <c r="J49" i="4"/>
  <c r="V39" i="4"/>
  <c r="AH29" i="4"/>
  <c r="J29" i="4"/>
  <c r="V19" i="4"/>
  <c r="AH9" i="4"/>
  <c r="J9" i="4"/>
  <c r="P49" i="4"/>
  <c r="AB39" i="4"/>
  <c r="P29" i="4"/>
  <c r="AB19" i="4"/>
  <c r="P9" i="4"/>
  <c r="V49" i="4"/>
  <c r="AH39" i="4"/>
  <c r="J39" i="4"/>
  <c r="V29" i="4"/>
  <c r="AH19" i="4"/>
  <c r="J19" i="4"/>
  <c r="V9" i="4"/>
  <c r="AC31" i="1"/>
  <c r="M30" i="1"/>
  <c r="N30" i="1"/>
  <c r="AD46" i="4"/>
  <c r="R36" i="4"/>
  <c r="AD26" i="4"/>
  <c r="R16" i="4"/>
  <c r="AD6" i="4"/>
  <c r="AJ46" i="4"/>
  <c r="L46" i="4"/>
  <c r="X36" i="4"/>
  <c r="AJ26" i="4"/>
  <c r="L26" i="4"/>
  <c r="X16" i="4"/>
  <c r="AJ6" i="4"/>
  <c r="L6" i="4"/>
  <c r="R46" i="4"/>
  <c r="AD36" i="4"/>
  <c r="R26" i="4"/>
  <c r="AD16" i="4"/>
  <c r="R6" i="4"/>
  <c r="X46" i="4"/>
  <c r="AJ36" i="4"/>
  <c r="L36" i="4"/>
  <c r="X26" i="4"/>
  <c r="AJ16" i="4"/>
  <c r="L16" i="4"/>
  <c r="X6" i="4"/>
  <c r="AC18" i="1"/>
  <c r="AC46" i="4"/>
  <c r="Q36" i="4"/>
  <c r="AC26" i="4"/>
  <c r="Q16" i="4"/>
  <c r="AC6" i="4"/>
  <c r="AI46" i="4"/>
  <c r="K46" i="4"/>
  <c r="W36" i="4"/>
  <c r="AI26" i="4"/>
  <c r="K26" i="4"/>
  <c r="W16" i="4"/>
  <c r="AI6" i="4"/>
  <c r="K6" i="4"/>
  <c r="Q46" i="4"/>
  <c r="AC36" i="4"/>
  <c r="Q26" i="4"/>
  <c r="AC16" i="4"/>
  <c r="Q6" i="4"/>
  <c r="W46" i="4"/>
  <c r="AI36" i="4"/>
  <c r="K36" i="4"/>
  <c r="W26" i="4"/>
  <c r="AI16" i="4"/>
  <c r="K16" i="4"/>
  <c r="W6" i="4"/>
  <c r="AC17" i="1"/>
  <c r="Z32" i="1"/>
  <c r="X33" i="1" s="1"/>
  <c r="Y32" i="1"/>
  <c r="M35" i="1"/>
  <c r="N35" i="1"/>
  <c r="M39" i="1"/>
  <c r="N39" i="1"/>
  <c r="Z27" i="1"/>
  <c r="Y27" i="1"/>
  <c r="M44" i="1"/>
  <c r="N44" i="1"/>
  <c r="M45" i="1"/>
  <c r="N45" i="1"/>
  <c r="AH48" i="4"/>
  <c r="J48" i="4"/>
  <c r="V38" i="4"/>
  <c r="AH28" i="4"/>
  <c r="J28" i="4"/>
  <c r="V18" i="4"/>
  <c r="AH8" i="4"/>
  <c r="J8" i="4"/>
  <c r="P48" i="4"/>
  <c r="AB38" i="4"/>
  <c r="P28" i="4"/>
  <c r="AB18" i="4"/>
  <c r="P8" i="4"/>
  <c r="V48" i="4"/>
  <c r="AH38" i="4"/>
  <c r="J38" i="4"/>
  <c r="V28" i="4"/>
  <c r="AH18" i="4"/>
  <c r="J18" i="4"/>
  <c r="V8" i="4"/>
  <c r="AB48" i="4"/>
  <c r="P38" i="4"/>
  <c r="AB28" i="4"/>
  <c r="P18" i="4"/>
  <c r="AB8" i="4"/>
  <c r="AC26" i="1"/>
  <c r="V46" i="4"/>
  <c r="AH36" i="4"/>
  <c r="J36" i="4"/>
  <c r="V26" i="4"/>
  <c r="AH16" i="4"/>
  <c r="J16" i="4"/>
  <c r="V6" i="4"/>
  <c r="AB46" i="4"/>
  <c r="P36" i="4"/>
  <c r="AB26" i="4"/>
  <c r="P16" i="4"/>
  <c r="AB6" i="4"/>
  <c r="AH46" i="4"/>
  <c r="J46" i="4"/>
  <c r="V36" i="4"/>
  <c r="AH26" i="4"/>
  <c r="J26" i="4"/>
  <c r="V16" i="4"/>
  <c r="AH6" i="4"/>
  <c r="J6" i="4"/>
  <c r="P46" i="4"/>
  <c r="AB36" i="4"/>
  <c r="P26" i="4"/>
  <c r="AB16" i="4"/>
  <c r="P6" i="4"/>
  <c r="AC16" i="1"/>
  <c r="AD16" i="1" s="1"/>
  <c r="N20" i="1"/>
  <c r="M20" i="1"/>
  <c r="M24" i="1"/>
  <c r="N24" i="1"/>
  <c r="V50" i="4"/>
  <c r="AH40" i="4"/>
  <c r="J40" i="4"/>
  <c r="V30" i="4"/>
  <c r="AH20" i="4"/>
  <c r="J20" i="4"/>
  <c r="V10" i="4"/>
  <c r="AB50" i="4"/>
  <c r="P40" i="4"/>
  <c r="AB30" i="4"/>
  <c r="P20" i="4"/>
  <c r="AB10" i="4"/>
  <c r="AH50" i="4"/>
  <c r="J50" i="4"/>
  <c r="V40" i="4"/>
  <c r="AH30" i="4"/>
  <c r="J30" i="4"/>
  <c r="V20" i="4"/>
  <c r="AH10" i="4"/>
  <c r="J10" i="4"/>
  <c r="P50" i="4"/>
  <c r="AB40" i="4"/>
  <c r="P30" i="4"/>
  <c r="AB20" i="4"/>
  <c r="P10" i="4"/>
  <c r="AC36" i="1"/>
  <c r="N34" i="1"/>
  <c r="M34" i="1"/>
  <c r="M29" i="1"/>
  <c r="N29" i="1"/>
  <c r="Z37" i="1"/>
  <c r="X38" i="1" s="1"/>
  <c r="Y37" i="1"/>
  <c r="AC50" i="4" l="1"/>
  <c r="Q40" i="4"/>
  <c r="AC30" i="4"/>
  <c r="Q20" i="4"/>
  <c r="AC10" i="4"/>
  <c r="AI50" i="4"/>
  <c r="K50" i="4"/>
  <c r="W40" i="4"/>
  <c r="AI30" i="4"/>
  <c r="K30" i="4"/>
  <c r="W20" i="4"/>
  <c r="AI10" i="4"/>
  <c r="K10" i="4"/>
  <c r="Q50" i="4"/>
  <c r="AC40" i="4"/>
  <c r="Q30" i="4"/>
  <c r="AC20" i="4"/>
  <c r="Q10" i="4"/>
  <c r="W50" i="4"/>
  <c r="AI40" i="4"/>
  <c r="K40" i="4"/>
  <c r="W30" i="4"/>
  <c r="AI20" i="4"/>
  <c r="K20" i="4"/>
  <c r="W10" i="4"/>
  <c r="AC37" i="1"/>
  <c r="AI49" i="4"/>
  <c r="K49" i="4"/>
  <c r="W39" i="4"/>
  <c r="AI29" i="4"/>
  <c r="K29" i="4"/>
  <c r="W19" i="4"/>
  <c r="AI9" i="4"/>
  <c r="K9" i="4"/>
  <c r="Q49" i="4"/>
  <c r="AC39" i="4"/>
  <c r="Q29" i="4"/>
  <c r="AC19" i="4"/>
  <c r="Q9" i="4"/>
  <c r="W49" i="4"/>
  <c r="AI39" i="4"/>
  <c r="K39" i="4"/>
  <c r="W29" i="4"/>
  <c r="AI19" i="4"/>
  <c r="K19" i="4"/>
  <c r="W9" i="4"/>
  <c r="AC49" i="4"/>
  <c r="Q39" i="4"/>
  <c r="AC29" i="4"/>
  <c r="Q19" i="4"/>
  <c r="AC9" i="4"/>
  <c r="AC32" i="1"/>
  <c r="Z38" i="1"/>
  <c r="Y38" i="1"/>
  <c r="Y33" i="1"/>
  <c r="Z33" i="1"/>
  <c r="Q48" i="4"/>
  <c r="AC38" i="4"/>
  <c r="Q28" i="4"/>
  <c r="AC18" i="4"/>
  <c r="Q8" i="4"/>
  <c r="W48" i="4"/>
  <c r="AI38" i="4"/>
  <c r="K38" i="4"/>
  <c r="W28" i="4"/>
  <c r="AI18" i="4"/>
  <c r="K18" i="4"/>
  <c r="W8" i="4"/>
  <c r="AC48" i="4"/>
  <c r="Q38" i="4"/>
  <c r="AC28" i="4"/>
  <c r="Q18" i="4"/>
  <c r="AC8" i="4"/>
  <c r="AI48" i="4"/>
  <c r="K48" i="4"/>
  <c r="W38" i="4"/>
  <c r="AI28" i="4"/>
  <c r="K28" i="4"/>
  <c r="W18" i="4"/>
  <c r="AI8" i="4"/>
  <c r="K8" i="4"/>
  <c r="AC27" i="1"/>
  <c r="AD26" i="1" s="1"/>
  <c r="AD50" i="4" l="1"/>
  <c r="R40" i="4"/>
  <c r="AD30" i="4"/>
  <c r="R20" i="4"/>
  <c r="AD10" i="4"/>
  <c r="AJ50" i="4"/>
  <c r="L50" i="4"/>
  <c r="X40" i="4"/>
  <c r="AJ30" i="4"/>
  <c r="L30" i="4"/>
  <c r="X20" i="4"/>
  <c r="AJ10" i="4"/>
  <c r="L10" i="4"/>
  <c r="R50" i="4"/>
  <c r="AD40" i="4"/>
  <c r="R30" i="4"/>
  <c r="AD20" i="4"/>
  <c r="R10" i="4"/>
  <c r="X50" i="4"/>
  <c r="AJ40" i="4"/>
  <c r="L40" i="4"/>
  <c r="X30" i="4"/>
  <c r="AJ20" i="4"/>
  <c r="L20" i="4"/>
  <c r="X10" i="4"/>
  <c r="AC38" i="1"/>
  <c r="AD36" i="1" s="1"/>
  <c r="S49" i="4"/>
  <c r="AE39" i="4"/>
  <c r="S29" i="4"/>
  <c r="AE19" i="4"/>
  <c r="S9" i="4"/>
  <c r="Y49" i="4"/>
  <c r="AK39" i="4"/>
  <c r="M39" i="4"/>
  <c r="Y29" i="4"/>
  <c r="AK19" i="4"/>
  <c r="M19" i="4"/>
  <c r="Y9" i="4"/>
  <c r="AE49" i="4"/>
  <c r="S39" i="4"/>
  <c r="AE29" i="4"/>
  <c r="S19" i="4"/>
  <c r="AE9" i="4"/>
  <c r="AK49" i="4"/>
  <c r="M49" i="4"/>
  <c r="Y39" i="4"/>
  <c r="AK29" i="4"/>
  <c r="M29" i="4"/>
  <c r="Y19" i="4"/>
  <c r="AK9" i="4"/>
  <c r="M9" i="4"/>
  <c r="AC33" i="1"/>
  <c r="AD31" i="1" s="1"/>
</calcChain>
</file>

<file path=xl/sharedStrings.xml><?xml version="1.0" encoding="utf-8"?>
<sst xmlns="http://schemas.openxmlformats.org/spreadsheetml/2006/main" count="447" uniqueCount="275">
  <si>
    <t>PROCESO PLANEACIÓN ESTRATÉGICA</t>
  </si>
  <si>
    <t>NOMBRE DE FORMATO:</t>
  </si>
  <si>
    <t>MAPA DE RIESGOS DE GESTIÓN</t>
  </si>
  <si>
    <t>FECHA</t>
  </si>
  <si>
    <t>VERSIÓN</t>
  </si>
  <si>
    <t>CÓDIGO</t>
  </si>
  <si>
    <t>PÁGINA</t>
  </si>
  <si>
    <t>02</t>
  </si>
  <si>
    <t>PE-F-055</t>
  </si>
  <si>
    <t>de</t>
  </si>
  <si>
    <t xml:space="preserve">Formato Mapa Riesgos </t>
  </si>
  <si>
    <t>Proceso/Subproceso:</t>
  </si>
  <si>
    <t>Proceso de Comunicaciones</t>
  </si>
  <si>
    <t>Objetivo:</t>
  </si>
  <si>
    <t>Diseñar y ejecutar estrategias comunicacionales, a través del Plan de Comunicaciones dirigido a los diferentes grupos de valor para la divulgación, promoción y visibilización de información oportuna, accesible, transparente, clara, relevante y fiable de la de la gestión y oferta pública de la Alcaldía de Pasto.</t>
  </si>
  <si>
    <t>Alcance:</t>
  </si>
  <si>
    <t>Inicia con la identificación de necesidades tanto de comunicación externa e interna y finaliza con la entrega de productos y servicios comunicacionales, difusión y seguimiento a los mismos.
Aplica para todos los procesos de la entidad.</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</si>
  <si>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</si>
  <si>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</si>
  <si>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</si>
  <si>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</si>
  <si>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</si>
  <si>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</si>
  <si>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</si>
  <si>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</si>
  <si>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</si>
  <si>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</si>
  <si>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</si>
  <si>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</si>
  <si>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</si>
  <si>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</si>
  <si>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</si>
  <si>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</si>
  <si>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</si>
  <si>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</si>
  <si>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</si>
  <si>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</si>
  <si>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</si>
  <si>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</si>
  <si>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</si>
  <si>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</si>
  <si>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</si>
  <si>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Control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</si>
  <si>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</si>
  <si>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</si>
  <si>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</si>
  <si>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</si>
  <si>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</si>
  <si>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</si>
  <si>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</si>
  <si>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</si>
  <si>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</si>
  <si>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</si>
  <si>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</si>
  <si>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</si>
  <si>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</si>
  <si>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Reputacional</t>
  </si>
  <si>
    <t>1. No contar con personal idoneo para la elaboración e implementación del Plan de Comunicaciones.
2.  Insumos de información insuficientes para la elaboración del Plan de Comunicaciones.</t>
  </si>
  <si>
    <t>Carencia de lineamientos para el adecuado manejo de la información de la gestión de la comunicación institucional.</t>
  </si>
  <si>
    <t>Posibilidad de afectación reputacional por no contar con personal idoneo para la elaboración del Plan de Comunicaciones y los insumos de información insuficientes para la elaboración del Plan de Comunicaciones, debido a la carenccia de lineamientos para el adecuado manejo de la informaciòn de la gestión de la comunicación institucional.</t>
  </si>
  <si>
    <t>Ejecucion y Administracion de procesos</t>
  </si>
  <si>
    <t xml:space="preserve">     El riesgo afecta la imagen de la entidad con algunos usuarios de relevancia frente al logro de los objetivos</t>
  </si>
  <si>
    <t>El  Jefe de la OCS  socializa los lineamientos s con su equipo de trabajo y los enlaces  de comuniaciones de las dependencias de la Administración Munipal anualmente.  Se cuenta con acta de socialización y correos del envio de la información.</t>
  </si>
  <si>
    <t>Preventivo</t>
  </si>
  <si>
    <t>Manual</t>
  </si>
  <si>
    <t>Documentado</t>
  </si>
  <si>
    <t>Continua</t>
  </si>
  <si>
    <t>Con Registro</t>
  </si>
  <si>
    <t>Reducir (compartir)</t>
  </si>
  <si>
    <t xml:space="preserve"> Inoportunidad en el suministro
de información para la 
identificación de necesidades de Comunicación Externa.</t>
  </si>
  <si>
    <t>Incumplimiento en el desarrollo de estrategias de comunicación, solicitudes y necesidades de Comunicación Externa, requeridas por las dependencias de la entidad.</t>
  </si>
  <si>
    <t>Posibilidad de afectación reputacional por la  inoportunidad en el suministro
de información para la 
identificación de necesidades de Comunicación Externa, debido a</t>
  </si>
  <si>
    <t>El Jefe de la OCS con su equipo de trabajo diseña herramientas para la planificación de los productos y servicios de Comunicación Externa anualmente.  Matrices de registro de los productos desarrollados y los servicios comunicacionales.</t>
  </si>
  <si>
    <t xml:space="preserve">Información  no
sea recibida oportunamente
por el equipo de 
comunicaciones para su
agendamiento.
</t>
  </si>
  <si>
    <r>
      <rPr>
        <sz val="11"/>
        <color theme="1"/>
        <rFont val="Century Gothic"/>
      </rPr>
      <t>Irrealizable  prestación de los
servicios de cubrimiento de acciones, actividades y eventos 
 de las dependencias cuando sea requerido.</t>
    </r>
    <r>
      <rPr>
        <sz val="11"/>
        <color theme="1"/>
        <rFont val="Century Gothic"/>
      </rPr>
      <t xml:space="preserve">
</t>
    </r>
  </si>
  <si>
    <t>Posibilidad de afectación reputacional   por la irealizable prestación de los
servicios de cubrimiento de acciones, actividades y eventos 
 de las dependencias cuando sea requerido, por la información no recibida oportunamente por el equipo de comunicaciones  para su agendamiento.</t>
  </si>
  <si>
    <t>El Jefe de la OCS  socializa con su equipo de trabajo y los enlaces de comunicaciones los formatos para la solicitud de servicios comunicacionales en los cuales se establecen los tiempos  paara la información y agenda de eventos a programar anualmente.  Se remite circular de uso de formatos para solicitar los servicios de cubrimiento y se envia a los correos institucionales.</t>
  </si>
  <si>
    <t>El Jefe de la OCS asigna a un responsable  que apoyará la consolidación de solicitudes de cubrimiento, acciones y actividades a agendar  y realizará un cronograma de curimento de eventos diariamente y en atención a las necesidades el cual se organizará en la Matriz Plan de Trabajo y Agendamientos, de igual forma por medio del correo electronico donde se notificará  a los solicitantes del equipo periodisticoo asignado, de manera anual</t>
  </si>
  <si>
    <t xml:space="preserve">1. Las dependencias no proporcionan la información de las actividades a desarrollar que generen material informativo de la gestión de la información institucional.
2. Falta de claridad   en el contenido de las comunicaciones que pueden generar múltiples interpretaciones  </t>
  </si>
  <si>
    <t>Escaza difusión y  errores de contenido de información de interés publico e institucional frente a la gestión de la comunicación institucional</t>
  </si>
  <si>
    <t>Posibilidad de afectación reputacional por la inoportunidad en la divulgación por la escaza difusión y  errores de contenido  de información de interés publico e institucional frente a la gestión de la comunicación institucional, ya que las dependencias no proporcionan la información de las actividades a desarrollar que generen material informativo de la gestión de la información institucional y la falta de claridad en el contenido de las comunicacionesque pueden generar múltiples interpretaciones.</t>
  </si>
  <si>
    <t>El Jefe de la OCS remite una circular solicitando la agenda de eventos a desarrollar por parte de las dependencias mediante el formato COM-F-011.  Esta circular se remitirá los dos primeros meses del año, dejando como evidencia la circular y los correos enviados.</t>
  </si>
  <si>
    <t>El Jefe de la OCS, realizará seguimientos a los lineamientos para el adecuado manejo del contenido comunicacional a traves los consejos de comunicaciones que se realizan una vez al mes con los enlaces de comunicaciones como evidencia se cuenta con las actas de las reuniones, registros de asistencia y correos de las actas enviadas.</t>
  </si>
  <si>
    <t>El Jefe de la OCS con el apoyo de un profesional contatista realizaran la revisión y rectificación de la información recibida para corroborar los datos necesarios de acuerdo a los productos informativos desarrollados de menera mensual.  Se cuenta con matriz de seguimiento en los cuales se estables puntos de elaboración, revisión, ajustes y aprobación antes de la publicación de cada productos o contenido informativo.</t>
  </si>
  <si>
    <t xml:space="preserve">Uso inadecuado de
la imagen institucional por parte de las dependecias.
</t>
  </si>
  <si>
    <t xml:space="preserve">Desconocimiento de las directrices establecidas  en el
Manual de Aplicación de Imagen Institucional </t>
  </si>
  <si>
    <t xml:space="preserve">Posibilidad de afectación reputacional por el desconocimiento de las directrices establecidas  en el
Manual de Aplicaciòn de Imagen Institucional debido al uso inadecuado de la imagen institucional por parte de las dependencias
</t>
  </si>
  <si>
    <t>El Jefe de la OCS con el apoyo de un profesional vinculado al Área Creativa y Diseño realizarán el seguimiento y cumplimiento al adecuado uso y manejo de la imagen instititucional de todas las piezas gráficas y audiovisuales desarrolladas de menera mensual.  Se cuenta con un informe de seguimiento mensual de las dependencias que han hecho un mal uso de la imagen institucional.</t>
  </si>
  <si>
    <t>El Jefe de la OCS con el apoyo de un profesional vinculado al Área de Diseño realizarán el registro de las piezas gráficas y audiovisuales aprobadas antes de su publicación de manera mensual.  Se cuenta con la Matriz de Seguimiento del Área Creativa y Diseño.</t>
  </si>
  <si>
    <t xml:space="preserve">El Jefe de la OCS con el apoyo de un profesional vinculado al Área de Diseño reciben  las piezas gráficas y audiovisuales desarrolladas por las dependencias y estan son revisadas ya sean para ajustes o aprobación antes de su publicación de manera mensual.  Se cuenta con una matriz de revisión de productos gráficos y audiovisuales revisados y aprobados. </t>
  </si>
  <si>
    <t xml:space="preserve"> 1. Inoportunidad en el suministro
de información de las necesidades de Comunicación Interna.
1. No planificación de actividades relacionadas con Comunicación Interna </t>
  </si>
  <si>
    <t>Incumplimiento de acciones, productos y servicios de comunicación de acuerdo a las necesidades, expectativas y solicitudes de Comunicación Interna.</t>
  </si>
  <si>
    <t xml:space="preserve">     El riesgo afecta la imagen de la entidad internamente, de conocimiento general, nivel interno, de junta dircetiva y accionistas y/o de provedores</t>
  </si>
  <si>
    <t>El Jefe de la OCS con el apoyo con el profesional vinculado al Área de Comunicación Interna, establecen un plan de trabajo que permite la coordinación, ejecución y cumplimiento de las necesidadesde Comunicación Interna identificadas de manera anual</t>
  </si>
  <si>
    <t>El Jefe de la OCS con el apoyo con el profesional vinculado al Área de Comunicación Interna cuenta con enlaces internos los cuales suministran información. Se mantiene una comunicación por correo en la cual se reciben las solicitudes de necesidades de comunicación interna y se remiten los productos se realiza de manera mensual</t>
  </si>
  <si>
    <r>
      <rPr>
        <b/>
        <sz val="11"/>
        <color rgb="FFE36C09"/>
        <rFont val="Century Gothic"/>
      </rPr>
      <t xml:space="preserve">*Nota: </t>
    </r>
    <r>
      <rPr>
        <sz val="11"/>
        <color theme="1"/>
        <rFont val="Century Gothic"/>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</si>
  <si>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</si>
  <si>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</si>
  <si>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</si>
  <si>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</si>
  <si>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</si>
  <si>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</si>
  <si>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</si>
  <si>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</si>
  <si>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</si>
  <si>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</si>
  <si>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</si>
  <si>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</si>
  <si>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</si>
  <si>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</si>
  <si>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</si>
  <si>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</si>
  <si>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</si>
  <si>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</si>
  <si>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</si>
  <si>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</si>
  <si>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</si>
  <si>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</si>
  <si>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</si>
  <si>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</si>
  <si>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</si>
  <si>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</si>
  <si>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</si>
  <si>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</si>
  <si>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</si>
  <si>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</si>
  <si>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</si>
  <si>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</si>
  <si>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</si>
  <si>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</si>
  <si>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</si>
  <si>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</si>
  <si>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</si>
  <si>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</si>
  <si>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</si>
  <si>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</si>
  <si>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</si>
  <si>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</si>
  <si>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nivel de riesgo inherente</t>
    </r>
    <r>
      <rPr>
        <sz val="9"/>
        <color theme="1"/>
        <rFont val="Arial Narrow"/>
      </rPr>
      <t xml:space="preserve"> (Columnas Y- Z- AA -AB- AC).</t>
    </r>
  </si>
  <si>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</si>
  <si>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</si>
  <si>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</si>
  <si>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</si>
  <si>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</si>
  <si>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</si>
  <si>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</si>
  <si>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</si>
  <si>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</si>
  <si>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</si>
  <si>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</si>
  <si>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</si>
  <si>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</si>
  <si>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</si>
  <si>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</si>
  <si>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</si>
  <si>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</si>
  <si>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</si>
  <si>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</si>
  <si>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</si>
  <si>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</si>
  <si>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</si>
  <si>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</si>
  <si>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</si>
  <si>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</si>
  <si>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</si>
  <si>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</si>
  <si>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</si>
  <si>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</si>
  <si>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</si>
  <si>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</si>
  <si>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</si>
  <si>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</si>
  <si>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</si>
  <si>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</si>
  <si>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</si>
  <si>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</si>
  <si>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</si>
  <si>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</si>
  <si>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</si>
  <si>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</si>
  <si>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</si>
  <si>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</si>
  <si>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</si>
  <si>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</si>
  <si>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</si>
  <si>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</si>
  <si>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</si>
  <si>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</si>
  <si>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</si>
  <si>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</si>
  <si>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algunas partes interesadas de relevancia frente al logro de los objetivos</t>
  </si>
  <si>
    <t>Mayor</t>
  </si>
  <si>
    <t>Mayor 80%</t>
  </si>
  <si>
    <t xml:space="preserve">Entre 100 y 500 SMLMV </t>
  </si>
  <si>
    <t>El riesgo afecta la imagen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</si>
  <si>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</si>
  <si>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</si>
  <si>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</si>
  <si>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</si>
  <si>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</si>
  <si>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</si>
  <si>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</si>
  <si>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</si>
  <si>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</si>
  <si>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</si>
  <si>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</si>
  <si>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</si>
  <si>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</si>
  <si>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</si>
  <si>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</si>
  <si>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</si>
  <si>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</si>
  <si>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</si>
  <si>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El riesgo afecta la imagen de la entidad con algunos usuarios de relevancia frente al logro de los objetivos</t>
  </si>
  <si>
    <t>El riesgo afecta la imagen de de la entidad con efecto publicitario sostenido a nivel de sector administrativo, nivel departamental o municipal</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</si>
  <si>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</si>
  <si>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</si>
  <si>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</si>
  <si>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</si>
  <si>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</si>
  <si>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</si>
  <si>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</si>
  <si>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</si>
  <si>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</si>
  <si>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</si>
  <si>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</si>
  <si>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</si>
  <si>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</si>
  <si>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</si>
  <si>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</si>
  <si>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</si>
  <si>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</si>
  <si>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</si>
  <si>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</si>
  <si>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</si>
  <si>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</si>
  <si>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</si>
  <si>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</si>
  <si>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</si>
  <si>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</si>
  <si>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</si>
  <si>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</si>
  <si>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r>
      <rPr>
        <b/>
        <sz val="11"/>
        <color theme="1"/>
        <rFont val="Century Gothic"/>
      </rPr>
      <t>1.</t>
    </r>
    <r>
      <rPr>
        <b/>
        <sz val="7"/>
        <color theme="1"/>
        <rFont val="Times New Roman"/>
      </rPr>
      <t xml:space="preserve">    </t>
    </r>
    <r>
      <rPr>
        <b/>
        <sz val="11"/>
        <color theme="1"/>
        <rFont val="Century Gothic"/>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</si>
  <si>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</si>
  <si>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</si>
  <si>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</si>
  <si>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</si>
  <si>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</si>
  <si>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</si>
  <si>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</si>
  <si>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</si>
  <si>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</si>
  <si>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</si>
  <si>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</si>
  <si>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</si>
  <si>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</si>
  <si>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Aceptar</t>
  </si>
  <si>
    <t>Económico</t>
  </si>
  <si>
    <t>Evitar</t>
  </si>
  <si>
    <t>Económico y Reputacional</t>
  </si>
  <si>
    <t>Reducir (mitigar)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</si>
  <si>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</si>
  <si>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</si>
  <si>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</si>
  <si>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</si>
  <si>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</si>
  <si>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</si>
  <si>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</si>
  <si>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</si>
  <si>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</si>
  <si>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</si>
  <si>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</si>
  <si>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</si>
  <si>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</si>
  <si>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Posibilidad de afectación reputacional por Inoportunidad en el suministro
de información de las necesidades de Comunicación Interna y No planificación de actividades relacionadas con Comunicación Interna debido a Incumplimiento de acciones, productos y servicios de comunicación de acuerdo a las necesidades, expectativas y solicitudes de Comunicación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</si>
</sst>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3" x14ac:knownFonts="1">
    <font>
      <sz val="11"/>
      <color theme="1"/>
      <name val="Arial"/>
      <scheme val="minor"/>
    </font>
    <font>
      <sz val="11"/>
      <color theme="1"/>
      <name val="Century Gothic"/>
    </font>
    <font>
      <sz val="11"/>
      <name val="Arial"/>
    </font>
    <font>
      <b/>
      <sz val="18"/>
      <color theme="1"/>
      <name val="Century Gothic"/>
    </font>
    <font>
      <sz val="18"/>
      <color theme="1"/>
      <name val="Century Gothic"/>
    </font>
    <font>
      <b/>
      <sz val="12"/>
      <color theme="1"/>
      <name val="Century Gothic"/>
    </font>
    <font>
      <sz val="12"/>
      <color theme="1"/>
      <name val="Century Gothic"/>
    </font>
    <font>
      <sz val="11"/>
      <color theme="1"/>
      <name val="Arial Narrow"/>
    </font>
    <font>
      <b/>
      <sz val="11"/>
      <color theme="1"/>
      <name val="Century Gothic"/>
    </font>
    <font>
      <sz val="14"/>
      <color theme="1"/>
      <name val="Century Gothic"/>
    </font>
    <font>
      <b/>
      <sz val="11"/>
      <color theme="1"/>
      <name val="Arial Narrow"/>
    </font>
    <font>
      <sz val="10"/>
      <color theme="1"/>
      <name val="Century Gothic"/>
    </font>
    <font>
      <b/>
      <sz val="14"/>
      <color theme="1"/>
      <name val="Arial Narrow"/>
    </font>
    <font>
      <sz val="10"/>
      <color theme="1"/>
      <name val="Arial Narrow"/>
    </font>
    <font>
      <b/>
      <u/>
      <sz val="11"/>
      <color theme="1"/>
      <name val="Arial Narrow"/>
    </font>
    <font>
      <b/>
      <u/>
      <sz val="11"/>
      <color theme="1"/>
      <name val="Arial Narrow"/>
    </font>
    <font>
      <b/>
      <sz val="10"/>
      <color theme="1"/>
      <name val="Arial Narrow"/>
    </font>
    <font>
      <b/>
      <sz val="9"/>
      <color theme="1"/>
      <name val="Arial Narrow"/>
    </font>
    <font>
      <sz val="9"/>
      <color theme="1"/>
      <name val="Arial Narrow"/>
    </font>
    <font>
      <b/>
      <sz val="22"/>
      <color theme="1"/>
      <name val="Arial Narrow"/>
    </font>
    <font>
      <b/>
      <sz val="40"/>
      <color rgb="FF000000"/>
      <name val="Calibri"/>
    </font>
    <font>
      <sz val="11"/>
      <color theme="1"/>
      <name val="Calibri"/>
    </font>
    <font>
      <sz val="28"/>
      <color theme="1"/>
      <name val="Calibri"/>
    </font>
    <font>
      <b/>
      <sz val="28"/>
      <color rgb="FF000000"/>
      <name val="Calibri"/>
    </font>
    <font>
      <b/>
      <sz val="36"/>
      <color rgb="FF000000"/>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b/>
      <sz val="18"/>
      <color theme="1"/>
      <name val="Arial Narrow"/>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sz val="9"/>
      <color theme="1"/>
      <name val="Century Gothic"/>
    </font>
    <font>
      <b/>
      <sz val="10"/>
      <color theme="1"/>
      <name val="Century Gothic"/>
    </font>
    <font>
      <sz val="8"/>
      <color theme="1"/>
      <name val="Century Gothic"/>
    </font>
    <font>
      <sz val="11"/>
      <color theme="1"/>
      <name val="Arial"/>
    </font>
    <font>
      <sz val="10"/>
      <color rgb="FF000000"/>
      <name val="Arial Narrow"/>
    </font>
    <font>
      <sz val="10"/>
      <color theme="1"/>
      <name val="Calibri"/>
    </font>
    <font>
      <b/>
      <sz val="11"/>
      <color rgb="FFE36C09"/>
      <name val="Century Gothic"/>
    </font>
    <font>
      <b/>
      <sz val="10"/>
      <color rgb="FFE36C09"/>
      <name val="Arial Narrow"/>
    </font>
    <font>
      <b/>
      <sz val="11"/>
      <color rgb="FFE36C09"/>
      <name val="Arial Narrow"/>
    </font>
    <font>
      <b/>
      <sz val="9"/>
      <color rgb="FFE36C09"/>
      <name val="Arial Narrow"/>
    </font>
    <font>
      <b/>
      <sz val="12"/>
      <color rgb="FFE36C09"/>
      <name val="Arial Narrow"/>
    </font>
    <font>
      <b/>
      <sz val="7"/>
      <color theme="1"/>
      <name val="Times New Roman"/>
    </font>
  </fonts>
  <fills count="16">
    <fill>
      <patternFill patternType="none"/>
    </fill>
    <fill>
      <patternFill patternType="gray125"/>
    </fill>
    <fill>
      <patternFill patternType="solid">
        <fgColor theme="0"/>
        <bgColor theme="0"/>
      </patternFill>
    </fill>
    <fill>
      <patternFill patternType="solid">
        <fgColor rgb="FFFBD4B4"/>
        <bgColor rgb="FFFBD4B4"/>
      </patternFill>
    </fill>
    <fill>
      <patternFill patternType="solid">
        <fgColor rgb="FFFABF8F"/>
        <bgColor rgb="FFFABF8F"/>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FDE9D9"/>
        <bgColor rgb="FFFDE9D9"/>
      </patternFill>
    </fill>
  </fills>
  <borders count="12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thin">
        <color rgb="FF000000"/>
      </left>
      <right style="thin">
        <color rgb="FF000000"/>
      </right>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294">
    <xf numFmtId="0" fontId="0" fillId="0" borderId="0" xfId="0" applyFont="1" applyAlignment="1"/>
    <xf numFmtId="0" fontId="1" fillId="0" borderId="0" xfId="0" applyFont="1" applyAlignment="1">
      <alignment horizontal="center" vertical="center"/>
    </xf>
    <xf numFmtId="0" fontId="7" fillId="2" borderId="11" xfId="0" applyFont="1" applyFill="1" applyBorder="1"/>
    <xf numFmtId="0" fontId="1" fillId="2" borderId="11" xfId="0" applyFont="1" applyFill="1" applyBorder="1" applyAlignment="1">
      <alignment horizontal="center" vertical="center"/>
    </xf>
    <xf numFmtId="0" fontId="8" fillId="3" borderId="29" xfId="0" applyFont="1" applyFill="1" applyBorder="1" applyAlignment="1">
      <alignment horizontal="center" vertical="center" textRotation="90"/>
    </xf>
    <xf numFmtId="0" fontId="1" fillId="0" borderId="29" xfId="0" applyFont="1" applyBorder="1" applyAlignment="1">
      <alignment horizontal="center" vertical="center"/>
    </xf>
    <xf numFmtId="0" fontId="11" fillId="0" borderId="30" xfId="0" applyFont="1" applyBorder="1" applyAlignment="1">
      <alignment horizontal="left" vertical="center" wrapText="1"/>
    </xf>
    <xf numFmtId="0" fontId="1" fillId="0" borderId="29" xfId="0" applyFont="1" applyBorder="1" applyAlignment="1">
      <alignment horizontal="center" vertical="center" textRotation="90"/>
    </xf>
    <xf numFmtId="9" fontId="1" fillId="0" borderId="29" xfId="0" applyNumberFormat="1" applyFont="1" applyBorder="1" applyAlignment="1">
      <alignment horizontal="center" vertical="center"/>
    </xf>
    <xf numFmtId="0" fontId="1" fillId="0" borderId="30" xfId="0" applyFont="1" applyBorder="1" applyAlignment="1">
      <alignment horizontal="center" vertical="center" textRotation="90"/>
    </xf>
    <xf numFmtId="164" fontId="1" fillId="0" borderId="29" xfId="0" applyNumberFormat="1" applyFont="1" applyBorder="1" applyAlignment="1">
      <alignment horizontal="center" vertical="center"/>
    </xf>
    <xf numFmtId="0" fontId="8" fillId="0" borderId="29" xfId="0" applyFont="1" applyBorder="1" applyAlignment="1">
      <alignment horizontal="center" vertical="center" textRotation="90" wrapText="1"/>
    </xf>
    <xf numFmtId="0" fontId="8" fillId="0" borderId="29" xfId="0" applyFont="1" applyBorder="1" applyAlignment="1">
      <alignment horizontal="center" vertical="center" textRotation="90"/>
    </xf>
    <xf numFmtId="0" fontId="1" fillId="0" borderId="29" xfId="0" applyFont="1" applyBorder="1" applyAlignment="1">
      <alignment horizontal="center" vertical="center" wrapText="1"/>
    </xf>
    <xf numFmtId="165" fontId="1" fillId="0" borderId="29" xfId="0" applyNumberFormat="1"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vertical="center" wrapText="1"/>
    </xf>
    <xf numFmtId="0" fontId="1" fillId="0" borderId="27" xfId="0" applyFont="1" applyBorder="1" applyAlignment="1">
      <alignment vertical="center"/>
    </xf>
    <xf numFmtId="0" fontId="8" fillId="0" borderId="27" xfId="0" applyFont="1" applyBorder="1" applyAlignment="1">
      <alignment vertical="center" wrapText="1"/>
    </xf>
    <xf numFmtId="9" fontId="1" fillId="0" borderId="27" xfId="0" applyNumberFormat="1" applyFont="1" applyBorder="1" applyAlignment="1">
      <alignment vertical="center" wrapText="1"/>
    </xf>
    <xf numFmtId="0" fontId="8" fillId="0" borderId="27" xfId="0" applyFont="1" applyBorder="1" applyAlignment="1">
      <alignment vertical="center"/>
    </xf>
    <xf numFmtId="0" fontId="10" fillId="0" borderId="33" xfId="0" applyFont="1" applyBorder="1" applyAlignment="1">
      <alignment horizontal="center" vertical="center" textRotation="90"/>
    </xf>
    <xf numFmtId="0" fontId="11" fillId="0" borderId="0" xfId="0" applyFont="1" applyAlignment="1">
      <alignment horizontal="left" vertical="top" wrapText="1"/>
    </xf>
    <xf numFmtId="0" fontId="11" fillId="0" borderId="30" xfId="0" applyFont="1" applyBorder="1" applyAlignment="1">
      <alignment horizontal="left" vertical="top" wrapText="1"/>
    </xf>
    <xf numFmtId="0" fontId="8" fillId="0" borderId="0" xfId="0" applyFont="1" applyAlignment="1">
      <alignment horizontal="left" vertical="center"/>
    </xf>
    <xf numFmtId="0" fontId="7" fillId="0" borderId="0" xfId="0" applyFont="1"/>
    <xf numFmtId="0" fontId="13" fillId="2" borderId="38" xfId="0" applyFont="1" applyFill="1" applyBorder="1"/>
    <xf numFmtId="0" fontId="13" fillId="2" borderId="39" xfId="0" applyFont="1" applyFill="1" applyBorder="1"/>
    <xf numFmtId="0" fontId="13" fillId="2" borderId="40" xfId="0" applyFont="1" applyFill="1" applyBorder="1"/>
    <xf numFmtId="0" fontId="15" fillId="2" borderId="49"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50" xfId="0" applyFont="1" applyFill="1" applyBorder="1" applyAlignment="1">
      <alignment horizontal="left" vertical="top" wrapText="1"/>
    </xf>
    <xf numFmtId="0" fontId="13" fillId="2" borderId="49" xfId="0" applyFont="1" applyFill="1" applyBorder="1"/>
    <xf numFmtId="0" fontId="13" fillId="2" borderId="11" xfId="0" applyFont="1" applyFill="1" applyBorder="1"/>
    <xf numFmtId="0" fontId="16" fillId="2" borderId="11"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50" xfId="0" applyFont="1" applyFill="1" applyBorder="1"/>
    <xf numFmtId="0" fontId="17" fillId="2" borderId="11" xfId="0" applyFont="1" applyFill="1" applyBorder="1" applyAlignment="1">
      <alignment horizontal="left" vertical="center" wrapText="1"/>
    </xf>
    <xf numFmtId="0" fontId="18" fillId="2" borderId="11" xfId="0" applyFont="1" applyFill="1" applyBorder="1" applyAlignment="1">
      <alignment horizontal="left" vertical="top" wrapText="1"/>
    </xf>
    <xf numFmtId="0" fontId="21" fillId="2" borderId="11" xfId="0" applyFont="1" applyFill="1" applyBorder="1"/>
    <xf numFmtId="0" fontId="27" fillId="6" borderId="93" xfId="0" applyFont="1" applyFill="1" applyBorder="1" applyAlignment="1">
      <alignment horizontal="center" vertical="center" wrapText="1" readingOrder="1"/>
    </xf>
    <xf numFmtId="0" fontId="27" fillId="6" borderId="94" xfId="0" applyFont="1" applyFill="1" applyBorder="1" applyAlignment="1">
      <alignment horizontal="center" vertical="center" wrapText="1" readingOrder="1"/>
    </xf>
    <xf numFmtId="0" fontId="27" fillId="6" borderId="95" xfId="0" applyFont="1" applyFill="1" applyBorder="1" applyAlignment="1">
      <alignment horizontal="center" vertical="center" wrapText="1" readingOrder="1"/>
    </xf>
    <xf numFmtId="0" fontId="27" fillId="7" borderId="93" xfId="0" applyFont="1" applyFill="1" applyBorder="1" applyAlignment="1">
      <alignment horizontal="center" wrapText="1" readingOrder="1"/>
    </xf>
    <xf numFmtId="0" fontId="27" fillId="7" borderId="94" xfId="0" applyFont="1" applyFill="1" applyBorder="1" applyAlignment="1">
      <alignment horizontal="center" wrapText="1" readingOrder="1"/>
    </xf>
    <xf numFmtId="0" fontId="27" fillId="7" borderId="95" xfId="0" applyFont="1" applyFill="1" applyBorder="1" applyAlignment="1">
      <alignment horizontal="center" wrapText="1" readingOrder="1"/>
    </xf>
    <xf numFmtId="0" fontId="27" fillId="6" borderId="49" xfId="0" applyFont="1" applyFill="1" applyBorder="1" applyAlignment="1">
      <alignment horizontal="center" vertical="center" wrapText="1" readingOrder="1"/>
    </xf>
    <xf numFmtId="0" fontId="27" fillId="6" borderId="11" xfId="0" applyFont="1" applyFill="1" applyBorder="1" applyAlignment="1">
      <alignment horizontal="center" vertical="center" wrapText="1" readingOrder="1"/>
    </xf>
    <xf numFmtId="0" fontId="27" fillId="6" borderId="50" xfId="0" applyFont="1" applyFill="1" applyBorder="1" applyAlignment="1">
      <alignment horizontal="center" vertical="center" wrapText="1" readingOrder="1"/>
    </xf>
    <xf numFmtId="0" fontId="27" fillId="7" borderId="49" xfId="0" applyFont="1" applyFill="1" applyBorder="1" applyAlignment="1">
      <alignment horizontal="center" wrapText="1" readingOrder="1"/>
    </xf>
    <xf numFmtId="0" fontId="27" fillId="7" borderId="11" xfId="0" applyFont="1" applyFill="1" applyBorder="1" applyAlignment="1">
      <alignment horizontal="center" wrapText="1" readingOrder="1"/>
    </xf>
    <xf numFmtId="0" fontId="27" fillId="7" borderId="50" xfId="0" applyFont="1" applyFill="1" applyBorder="1" applyAlignment="1">
      <alignment horizontal="center" wrapText="1" readingOrder="1"/>
    </xf>
    <xf numFmtId="0" fontId="27" fillId="6" borderId="96" xfId="0" applyFont="1" applyFill="1" applyBorder="1" applyAlignment="1">
      <alignment horizontal="center" vertical="center" wrapText="1" readingOrder="1"/>
    </xf>
    <xf numFmtId="0" fontId="27" fillId="6" borderId="97" xfId="0" applyFont="1" applyFill="1" applyBorder="1" applyAlignment="1">
      <alignment horizontal="center" vertical="center" wrapText="1" readingOrder="1"/>
    </xf>
    <xf numFmtId="0" fontId="27" fillId="6" borderId="98" xfId="0" applyFont="1" applyFill="1" applyBorder="1" applyAlignment="1">
      <alignment horizontal="center" vertical="center" wrapText="1" readingOrder="1"/>
    </xf>
    <xf numFmtId="0" fontId="27" fillId="7" borderId="96" xfId="0" applyFont="1" applyFill="1" applyBorder="1" applyAlignment="1">
      <alignment horizontal="center" wrapText="1" readingOrder="1"/>
    </xf>
    <xf numFmtId="0" fontId="27" fillId="7" borderId="97" xfId="0" applyFont="1" applyFill="1" applyBorder="1" applyAlignment="1">
      <alignment horizontal="center" wrapText="1" readingOrder="1"/>
    </xf>
    <xf numFmtId="0" fontId="27" fillId="7" borderId="98" xfId="0" applyFont="1" applyFill="1" applyBorder="1" applyAlignment="1">
      <alignment horizontal="center" wrapText="1" readingOrder="1"/>
    </xf>
    <xf numFmtId="0" fontId="27" fillId="8" borderId="93" xfId="0" applyFont="1" applyFill="1" applyBorder="1" applyAlignment="1">
      <alignment horizontal="center" wrapText="1" readingOrder="1"/>
    </xf>
    <xf numFmtId="0" fontId="27" fillId="8" borderId="94" xfId="0" applyFont="1" applyFill="1" applyBorder="1" applyAlignment="1">
      <alignment horizontal="center" wrapText="1" readingOrder="1"/>
    </xf>
    <xf numFmtId="0" fontId="27" fillId="8" borderId="95" xfId="0" applyFont="1" applyFill="1" applyBorder="1" applyAlignment="1">
      <alignment horizontal="center" wrapText="1" readingOrder="1"/>
    </xf>
    <xf numFmtId="0" fontId="27" fillId="8" borderId="49" xfId="0" applyFont="1" applyFill="1" applyBorder="1" applyAlignment="1">
      <alignment horizontal="center" wrapText="1" readingOrder="1"/>
    </xf>
    <xf numFmtId="0" fontId="27" fillId="8" borderId="11" xfId="0" applyFont="1" applyFill="1" applyBorder="1" applyAlignment="1">
      <alignment horizontal="center" wrapText="1" readingOrder="1"/>
    </xf>
    <xf numFmtId="0" fontId="27" fillId="8" borderId="50" xfId="0" applyFont="1" applyFill="1" applyBorder="1" applyAlignment="1">
      <alignment horizontal="center" wrapText="1" readingOrder="1"/>
    </xf>
    <xf numFmtId="0" fontId="27" fillId="8" borderId="96" xfId="0" applyFont="1" applyFill="1" applyBorder="1" applyAlignment="1">
      <alignment horizontal="center" wrapText="1" readingOrder="1"/>
    </xf>
    <xf numFmtId="0" fontId="27" fillId="8" borderId="97" xfId="0" applyFont="1" applyFill="1" applyBorder="1" applyAlignment="1">
      <alignment horizontal="center" wrapText="1" readingOrder="1"/>
    </xf>
    <xf numFmtId="0" fontId="27" fillId="8" borderId="98" xfId="0" applyFont="1" applyFill="1" applyBorder="1" applyAlignment="1">
      <alignment horizontal="center" wrapText="1" readingOrder="1"/>
    </xf>
    <xf numFmtId="0" fontId="27" fillId="9" borderId="93" xfId="0" applyFont="1" applyFill="1" applyBorder="1" applyAlignment="1">
      <alignment horizontal="center" wrapText="1" readingOrder="1"/>
    </xf>
    <xf numFmtId="0" fontId="27" fillId="9" borderId="94" xfId="0" applyFont="1" applyFill="1" applyBorder="1" applyAlignment="1">
      <alignment horizontal="center" wrapText="1" readingOrder="1"/>
    </xf>
    <xf numFmtId="0" fontId="27" fillId="9" borderId="95" xfId="0" applyFont="1" applyFill="1" applyBorder="1" applyAlignment="1">
      <alignment horizontal="center" wrapText="1" readingOrder="1"/>
    </xf>
    <xf numFmtId="0" fontId="27" fillId="9" borderId="49" xfId="0" applyFont="1" applyFill="1" applyBorder="1" applyAlignment="1">
      <alignment horizontal="center" wrapText="1" readingOrder="1"/>
    </xf>
    <xf numFmtId="0" fontId="27" fillId="9" borderId="11" xfId="0" applyFont="1" applyFill="1" applyBorder="1" applyAlignment="1">
      <alignment horizontal="center" wrapText="1" readingOrder="1"/>
    </xf>
    <xf numFmtId="0" fontId="27" fillId="9" borderId="50" xfId="0" applyFont="1" applyFill="1" applyBorder="1" applyAlignment="1">
      <alignment horizontal="center" wrapText="1" readingOrder="1"/>
    </xf>
    <xf numFmtId="0" fontId="27" fillId="9" borderId="96" xfId="0" applyFont="1" applyFill="1" applyBorder="1" applyAlignment="1">
      <alignment horizontal="center" wrapText="1" readingOrder="1"/>
    </xf>
    <xf numFmtId="0" fontId="27" fillId="9" borderId="97" xfId="0" applyFont="1" applyFill="1" applyBorder="1" applyAlignment="1">
      <alignment horizontal="center" wrapText="1" readingOrder="1"/>
    </xf>
    <xf numFmtId="0" fontId="27" fillId="9" borderId="98" xfId="0" applyFont="1" applyFill="1" applyBorder="1" applyAlignment="1">
      <alignment horizontal="center" wrapText="1" readingOrder="1"/>
    </xf>
    <xf numFmtId="0" fontId="29" fillId="8" borderId="94" xfId="0" applyFont="1" applyFill="1" applyBorder="1" applyAlignment="1">
      <alignment horizontal="center" wrapText="1" readingOrder="1"/>
    </xf>
    <xf numFmtId="0" fontId="31" fillId="0" borderId="0" xfId="0" applyFont="1" applyAlignment="1">
      <alignment horizontal="center" vertical="center" wrapText="1"/>
    </xf>
    <xf numFmtId="0" fontId="32" fillId="10" borderId="11" xfId="0" applyFont="1" applyFill="1" applyBorder="1" applyAlignment="1">
      <alignment horizontal="center" vertical="center" wrapText="1" readingOrder="1"/>
    </xf>
    <xf numFmtId="0" fontId="33" fillId="9" borderId="99" xfId="0" applyFont="1" applyFill="1" applyBorder="1" applyAlignment="1">
      <alignment horizontal="center" vertical="center" wrapText="1" readingOrder="1"/>
    </xf>
    <xf numFmtId="0" fontId="33" fillId="0" borderId="100" xfId="0" applyFont="1" applyBorder="1" applyAlignment="1">
      <alignment horizontal="left" vertical="center" wrapText="1" readingOrder="1"/>
    </xf>
    <xf numFmtId="9" fontId="33" fillId="0" borderId="100" xfId="0" applyNumberFormat="1" applyFont="1" applyBorder="1" applyAlignment="1">
      <alignment horizontal="center" vertical="center" wrapText="1" readingOrder="1"/>
    </xf>
    <xf numFmtId="0" fontId="33" fillId="11" borderId="101" xfId="0" applyFont="1" applyFill="1" applyBorder="1" applyAlignment="1">
      <alignment horizontal="center" vertical="center" wrapText="1" readingOrder="1"/>
    </xf>
    <xf numFmtId="0" fontId="33" fillId="0" borderId="101" xfId="0" applyFont="1" applyBorder="1" applyAlignment="1">
      <alignment horizontal="left" vertical="center" wrapText="1" readingOrder="1"/>
    </xf>
    <xf numFmtId="9" fontId="33" fillId="0" borderId="101" xfId="0" applyNumberFormat="1" applyFont="1" applyBorder="1" applyAlignment="1">
      <alignment horizontal="center" vertical="center" wrapText="1" readingOrder="1"/>
    </xf>
    <xf numFmtId="0" fontId="33" fillId="12" borderId="101" xfId="0" applyFont="1" applyFill="1" applyBorder="1" applyAlignment="1">
      <alignment horizontal="center" vertical="center" wrapText="1" readingOrder="1"/>
    </xf>
    <xf numFmtId="0" fontId="33" fillId="13" borderId="101" xfId="0" applyFont="1" applyFill="1" applyBorder="1" applyAlignment="1">
      <alignment horizontal="center" vertical="center" wrapText="1" readingOrder="1"/>
    </xf>
    <xf numFmtId="0" fontId="34" fillId="14" borderId="101" xfId="0" applyFont="1" applyFill="1" applyBorder="1" applyAlignment="1">
      <alignment horizontal="center" vertical="center" wrapText="1" readingOrder="1"/>
    </xf>
    <xf numFmtId="0" fontId="36" fillId="2" borderId="11" xfId="0" applyFont="1" applyFill="1" applyBorder="1" applyAlignment="1">
      <alignment horizontal="center" vertical="center" wrapText="1"/>
    </xf>
    <xf numFmtId="0" fontId="37" fillId="10" borderId="11" xfId="0" applyFont="1" applyFill="1" applyBorder="1" applyAlignment="1">
      <alignment horizontal="center" vertical="center" wrapText="1" readingOrder="1"/>
    </xf>
    <xf numFmtId="0" fontId="38" fillId="2" borderId="11" xfId="0" applyFont="1" applyFill="1" applyBorder="1"/>
    <xf numFmtId="0" fontId="39" fillId="9" borderId="99" xfId="0" applyFont="1" applyFill="1" applyBorder="1" applyAlignment="1">
      <alignment horizontal="center" vertical="center" wrapText="1" readingOrder="1"/>
    </xf>
    <xf numFmtId="0" fontId="39" fillId="0" borderId="100" xfId="0" applyFont="1" applyBorder="1" applyAlignment="1">
      <alignment horizontal="center" vertical="center" wrapText="1" readingOrder="1"/>
    </xf>
    <xf numFmtId="0" fontId="39" fillId="0" borderId="100" xfId="0" applyFont="1" applyBorder="1" applyAlignment="1">
      <alignment horizontal="left" vertical="center" wrapText="1" readingOrder="1"/>
    </xf>
    <xf numFmtId="0" fontId="39" fillId="11" borderId="101" xfId="0" applyFont="1" applyFill="1" applyBorder="1" applyAlignment="1">
      <alignment horizontal="center" vertical="center" wrapText="1" readingOrder="1"/>
    </xf>
    <xf numFmtId="0" fontId="39" fillId="0" borderId="101" xfId="0" applyFont="1" applyBorder="1" applyAlignment="1">
      <alignment horizontal="center" vertical="center" wrapText="1" readingOrder="1"/>
    </xf>
    <xf numFmtId="0" fontId="39" fillId="0" borderId="101" xfId="0" applyFont="1" applyBorder="1" applyAlignment="1">
      <alignment horizontal="left" vertical="center" wrapText="1" readingOrder="1"/>
    </xf>
    <xf numFmtId="0" fontId="39" fillId="12" borderId="101" xfId="0" applyFont="1" applyFill="1" applyBorder="1" applyAlignment="1">
      <alignment horizontal="center" vertical="center" wrapText="1" readingOrder="1"/>
    </xf>
    <xf numFmtId="0" fontId="39" fillId="8" borderId="101" xfId="0" applyFont="1" applyFill="1" applyBorder="1" applyAlignment="1">
      <alignment horizontal="center" vertical="center" wrapText="1" readingOrder="1"/>
    </xf>
    <xf numFmtId="0" fontId="39" fillId="8" borderId="101" xfId="0" applyFont="1" applyFill="1" applyBorder="1" applyAlignment="1">
      <alignment horizontal="left" vertical="center" wrapText="1" readingOrder="1"/>
    </xf>
    <xf numFmtId="0" fontId="39" fillId="13" borderId="101" xfId="0" applyFont="1" applyFill="1" applyBorder="1" applyAlignment="1">
      <alignment horizontal="center" vertical="center" wrapText="1" readingOrder="1"/>
    </xf>
    <xf numFmtId="0" fontId="40" fillId="14" borderId="101" xfId="0" applyFont="1" applyFill="1" applyBorder="1" applyAlignment="1">
      <alignment horizontal="center" vertical="center" wrapText="1" readingOrder="1"/>
    </xf>
    <xf numFmtId="0" fontId="41" fillId="2" borderId="11" xfId="0" applyFont="1" applyFill="1" applyBorder="1" applyAlignment="1">
      <alignment horizontal="left" vertical="center" wrapText="1" readingOrder="1"/>
    </xf>
    <xf numFmtId="0" fontId="10" fillId="2" borderId="11" xfId="0" applyFont="1" applyFill="1" applyBorder="1" applyAlignment="1">
      <alignment vertical="center"/>
    </xf>
    <xf numFmtId="0" fontId="42" fillId="0" borderId="0" xfId="0" applyFont="1" applyAlignment="1">
      <alignment vertical="center"/>
    </xf>
    <xf numFmtId="0" fontId="21" fillId="0" borderId="0" xfId="0" applyFont="1"/>
    <xf numFmtId="0" fontId="43" fillId="0" borderId="0" xfId="0" applyFont="1"/>
    <xf numFmtId="0" fontId="44" fillId="0" borderId="0" xfId="0" applyFont="1"/>
    <xf numFmtId="0" fontId="45" fillId="0" borderId="0" xfId="0" applyFont="1"/>
    <xf numFmtId="0" fontId="47" fillId="2" borderId="11" xfId="0" applyFont="1" applyFill="1" applyBorder="1"/>
    <xf numFmtId="0" fontId="48" fillId="15" borderId="104" xfId="0" applyFont="1" applyFill="1" applyBorder="1" applyAlignment="1">
      <alignment horizontal="center" vertical="center" wrapText="1" readingOrder="1"/>
    </xf>
    <xf numFmtId="0" fontId="48" fillId="15" borderId="105" xfId="0" applyFont="1" applyFill="1" applyBorder="1" applyAlignment="1">
      <alignment horizontal="center" vertical="center" wrapText="1" readingOrder="1"/>
    </xf>
    <xf numFmtId="0" fontId="48" fillId="2" borderId="108" xfId="0" applyFont="1" applyFill="1" applyBorder="1" applyAlignment="1">
      <alignment horizontal="center" vertical="center" wrapText="1" readingOrder="1"/>
    </xf>
    <xf numFmtId="0" fontId="49" fillId="2" borderId="108" xfId="0" applyFont="1" applyFill="1" applyBorder="1" applyAlignment="1">
      <alignment horizontal="left" vertical="center" wrapText="1" readingOrder="1"/>
    </xf>
    <xf numFmtId="9" fontId="48" fillId="2" borderId="109" xfId="0" applyNumberFormat="1" applyFont="1" applyFill="1" applyBorder="1" applyAlignment="1">
      <alignment horizontal="center" vertical="center" wrapText="1" readingOrder="1"/>
    </xf>
    <xf numFmtId="0" fontId="48" fillId="2" borderId="29" xfId="0" applyFont="1" applyFill="1" applyBorder="1" applyAlignment="1">
      <alignment horizontal="center" vertical="center" wrapText="1" readingOrder="1"/>
    </xf>
    <xf numFmtId="0" fontId="49" fillId="2" borderId="29" xfId="0" applyFont="1" applyFill="1" applyBorder="1" applyAlignment="1">
      <alignment horizontal="left" vertical="center" wrapText="1" readingOrder="1"/>
    </xf>
    <xf numFmtId="9" fontId="48" fillId="2" borderId="111" xfId="0" applyNumberFormat="1" applyFont="1" applyFill="1" applyBorder="1" applyAlignment="1">
      <alignment horizontal="center" vertical="center" wrapText="1" readingOrder="1"/>
    </xf>
    <xf numFmtId="0" fontId="49" fillId="2" borderId="111" xfId="0" applyFont="1" applyFill="1" applyBorder="1" applyAlignment="1">
      <alignment horizontal="center" vertical="center" wrapText="1" readingOrder="1"/>
    </xf>
    <xf numFmtId="0" fontId="48" fillId="2" borderId="116" xfId="0" applyFont="1" applyFill="1" applyBorder="1" applyAlignment="1">
      <alignment horizontal="center" vertical="center" wrapText="1" readingOrder="1"/>
    </xf>
    <xf numFmtId="0" fontId="49" fillId="2" borderId="116" xfId="0" applyFont="1" applyFill="1" applyBorder="1" applyAlignment="1">
      <alignment horizontal="left" vertical="center" wrapText="1" readingOrder="1"/>
    </xf>
    <xf numFmtId="0" fontId="49" fillId="2" borderId="117" xfId="0" applyFont="1" applyFill="1" applyBorder="1" applyAlignment="1">
      <alignment horizontal="center" vertical="center" wrapText="1" readingOrder="1"/>
    </xf>
    <xf numFmtId="0" fontId="51" fillId="0" borderId="0" xfId="0" applyFont="1"/>
    <xf numFmtId="0" fontId="52" fillId="0" borderId="0" xfId="0" applyFont="1" applyAlignment="1">
      <alignment horizontal="left" vertical="center"/>
    </xf>
    <xf numFmtId="0" fontId="1" fillId="0" borderId="0" xfId="0" applyFont="1" applyAlignment="1">
      <alignment vertical="center"/>
    </xf>
    <xf numFmtId="0" fontId="55" fillId="0" borderId="101" xfId="0" applyFont="1" applyBorder="1" applyAlignment="1">
      <alignment horizontal="left" vertical="center" wrapText="1" readingOrder="1"/>
    </xf>
    <xf numFmtId="0" fontId="56" fillId="0" borderId="0" xfId="0" applyFont="1"/>
    <xf numFmtId="0" fontId="8" fillId="3" borderId="27" xfId="0" applyFont="1" applyFill="1" applyBorder="1" applyAlignment="1">
      <alignment horizontal="center" vertical="center" textRotation="90" wrapText="1"/>
    </xf>
    <xf numFmtId="0" fontId="2" fillId="0" borderId="28" xfId="0" applyFont="1" applyBorder="1"/>
    <xf numFmtId="0" fontId="8" fillId="3" borderId="2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2" fillId="0" borderId="26" xfId="0" applyFont="1" applyBorder="1"/>
    <xf numFmtId="0" fontId="2" fillId="0" borderId="19" xfId="0" applyFont="1" applyBorder="1"/>
    <xf numFmtId="0" fontId="10" fillId="0" borderId="31" xfId="0" applyFont="1" applyBorder="1" applyAlignment="1">
      <alignment horizontal="center" vertical="center" textRotation="90"/>
    </xf>
    <xf numFmtId="0" fontId="2" fillId="0" borderId="33" xfId="0" applyFont="1" applyBorder="1"/>
    <xf numFmtId="0" fontId="2" fillId="0" borderId="34" xfId="0" applyFont="1" applyBorder="1"/>
    <xf numFmtId="0" fontId="1" fillId="0" borderId="27" xfId="0" applyFont="1" applyBorder="1" applyAlignment="1">
      <alignment horizontal="center" vertical="center" textRotation="90"/>
    </xf>
    <xf numFmtId="0" fontId="2" fillId="0" borderId="32" xfId="0" applyFont="1" applyBorder="1"/>
    <xf numFmtId="49" fontId="6" fillId="0" borderId="10" xfId="0" applyNumberFormat="1" applyFont="1" applyBorder="1" applyAlignment="1">
      <alignment horizontal="center" vertical="center"/>
    </xf>
    <xf numFmtId="0" fontId="2" fillId="0" borderId="8" xfId="0" applyFont="1" applyBorder="1"/>
    <xf numFmtId="0" fontId="2" fillId="0" borderId="9" xfId="0" applyFont="1" applyBorder="1"/>
    <xf numFmtId="0" fontId="6" fillId="0" borderId="8" xfId="0" applyFont="1" applyBorder="1" applyAlignment="1">
      <alignment horizontal="center" vertical="center"/>
    </xf>
    <xf numFmtId="0" fontId="10" fillId="0" borderId="0" xfId="0" applyFont="1" applyAlignment="1">
      <alignment horizontal="center" vertical="center" textRotation="90" wrapText="1"/>
    </xf>
    <xf numFmtId="0" fontId="0" fillId="0" borderId="0" xfId="0" applyFont="1" applyAlignment="1"/>
    <xf numFmtId="0" fontId="6" fillId="0" borderId="10" xfId="0" applyFont="1" applyBorder="1" applyAlignment="1">
      <alignment horizontal="center" vertical="center"/>
    </xf>
    <xf numFmtId="0" fontId="8"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2" fillId="0" borderId="6" xfId="0" applyFont="1" applyBorder="1"/>
    <xf numFmtId="0" fontId="2" fillId="0" borderId="7" xfId="0" applyFont="1" applyBorder="1"/>
    <xf numFmtId="0" fontId="2" fillId="0" borderId="10" xfId="0" applyFont="1" applyBorder="1"/>
    <xf numFmtId="0" fontId="3" fillId="0" borderId="4" xfId="0" applyFont="1" applyBorder="1" applyAlignment="1">
      <alignment horizontal="center" vertical="center"/>
    </xf>
    <xf numFmtId="0" fontId="2" fillId="0" borderId="4" xfId="0" applyFont="1" applyBorder="1"/>
    <xf numFmtId="0" fontId="2" fillId="0" borderId="5" xfId="0" applyFont="1" applyBorder="1"/>
    <xf numFmtId="0" fontId="4" fillId="0" borderId="2" xfId="0" applyFont="1" applyBorder="1" applyAlignment="1">
      <alignment horizontal="left" vertical="center"/>
    </xf>
    <xf numFmtId="0" fontId="3"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8" fillId="3" borderId="18" xfId="0" applyFont="1" applyFill="1" applyBorder="1" applyAlignment="1">
      <alignment horizontal="left" vertical="center"/>
    </xf>
    <xf numFmtId="0" fontId="9" fillId="2" borderId="20" xfId="0" applyFont="1" applyFill="1" applyBorder="1" applyAlignment="1">
      <alignment horizontal="left" vertical="center" wrapText="1"/>
    </xf>
    <xf numFmtId="0" fontId="2" fillId="0" borderId="21" xfId="0" applyFont="1" applyBorder="1"/>
    <xf numFmtId="0" fontId="2" fillId="0" borderId="22" xfId="0" applyFont="1" applyBorder="1"/>
    <xf numFmtId="0" fontId="8" fillId="3" borderId="18" xfId="0" applyFont="1" applyFill="1" applyBorder="1" applyAlignment="1">
      <alignment horizontal="center" vertical="center"/>
    </xf>
    <xf numFmtId="15" fontId="6" fillId="0" borderId="10" xfId="0" applyNumberFormat="1" applyFont="1" applyBorder="1" applyAlignment="1">
      <alignment horizontal="center" vertical="center"/>
    </xf>
    <xf numFmtId="0" fontId="9" fillId="2" borderId="20" xfId="0" applyFont="1" applyFill="1" applyBorder="1" applyAlignment="1">
      <alignment horizontal="left" vertical="center"/>
    </xf>
    <xf numFmtId="0" fontId="1" fillId="2" borderId="23" xfId="0" applyFont="1" applyFill="1" applyBorder="1" applyAlignment="1">
      <alignment horizontal="center" vertical="center"/>
    </xf>
    <xf numFmtId="0" fontId="2" fillId="0" borderId="24" xfId="0" applyFont="1" applyBorder="1"/>
    <xf numFmtId="0" fontId="2" fillId="0" borderId="25" xfId="0" applyFont="1" applyBorder="1"/>
    <xf numFmtId="0" fontId="8" fillId="3" borderId="27" xfId="0" applyFont="1" applyFill="1" applyBorder="1" applyAlignment="1">
      <alignment horizontal="center" vertical="center"/>
    </xf>
    <xf numFmtId="0" fontId="8" fillId="3" borderId="27" xfId="0" applyFont="1" applyFill="1" applyBorder="1" applyAlignment="1">
      <alignment horizontal="center" vertical="center" textRotation="90"/>
    </xf>
    <xf numFmtId="0" fontId="8" fillId="0" borderId="27" xfId="0" applyFont="1" applyBorder="1" applyAlignment="1">
      <alignment horizontal="center" vertical="center" wrapText="1"/>
    </xf>
    <xf numFmtId="9" fontId="1" fillId="0" borderId="27" xfId="0" applyNumberFormat="1" applyFont="1" applyBorder="1" applyAlignment="1">
      <alignment horizontal="center" vertical="center" wrapText="1"/>
    </xf>
    <xf numFmtId="0" fontId="8" fillId="0" borderId="27" xfId="0" applyFont="1" applyBorder="1" applyAlignment="1">
      <alignment horizontal="center" vertical="center"/>
    </xf>
    <xf numFmtId="0" fontId="1" fillId="0" borderId="27" xfId="0" applyFont="1" applyBorder="1" applyAlignment="1">
      <alignment horizontal="center" vertical="center"/>
    </xf>
    <xf numFmtId="0" fontId="1" fillId="0" borderId="27" xfId="0" applyFont="1" applyBorder="1" applyAlignment="1">
      <alignment horizontal="center" vertical="center" wrapText="1"/>
    </xf>
    <xf numFmtId="0" fontId="1" fillId="0" borderId="27" xfId="0" applyFont="1" applyBorder="1" applyAlignment="1">
      <alignment horizontal="center" vertical="top" wrapText="1"/>
    </xf>
    <xf numFmtId="0" fontId="1" fillId="0" borderId="18" xfId="0" applyFont="1" applyBorder="1" applyAlignment="1">
      <alignment horizontal="center" vertical="center" wrapText="1"/>
    </xf>
    <xf numFmtId="0" fontId="17" fillId="2" borderId="59" xfId="0" applyFont="1" applyFill="1" applyBorder="1" applyAlignment="1">
      <alignment horizontal="left" vertical="center" wrapText="1"/>
    </xf>
    <xf numFmtId="0" fontId="2" fillId="0" borderId="60" xfId="0" applyFont="1" applyBorder="1"/>
    <xf numFmtId="0" fontId="17" fillId="2" borderId="63" xfId="0" applyFont="1" applyFill="1" applyBorder="1" applyAlignment="1">
      <alignment horizontal="left" vertical="center" wrapText="1"/>
    </xf>
    <xf numFmtId="0" fontId="2" fillId="0" borderId="64" xfId="0" applyFont="1" applyBorder="1"/>
    <xf numFmtId="0" fontId="12" fillId="4" borderId="35" xfId="0" applyFont="1" applyFill="1" applyBorder="1" applyAlignment="1">
      <alignment horizontal="center" vertical="center" wrapText="1"/>
    </xf>
    <xf numFmtId="0" fontId="2" fillId="0" borderId="36" xfId="0" applyFont="1" applyBorder="1"/>
    <xf numFmtId="0" fontId="2" fillId="0" borderId="37" xfId="0" applyFont="1" applyBorder="1"/>
    <xf numFmtId="0" fontId="13" fillId="0" borderId="6" xfId="0" applyFont="1" applyBorder="1" applyAlignment="1">
      <alignment horizontal="left" vertical="center" wrapText="1"/>
    </xf>
    <xf numFmtId="0" fontId="2" fillId="0" borderId="41" xfId="0" applyFont="1" applyBorder="1"/>
    <xf numFmtId="0" fontId="2" fillId="0" borderId="42" xfId="0" applyFont="1" applyBorder="1"/>
    <xf numFmtId="0" fontId="14" fillId="2" borderId="43" xfId="0" quotePrefix="1" applyFont="1" applyFill="1" applyBorder="1" applyAlignment="1">
      <alignment horizontal="left" vertical="top" wrapText="1"/>
    </xf>
    <xf numFmtId="0" fontId="2" fillId="0" borderId="44" xfId="0" applyFont="1" applyBorder="1"/>
    <xf numFmtId="0" fontId="2" fillId="0" borderId="45" xfId="0" applyFont="1" applyBorder="1"/>
    <xf numFmtId="0" fontId="7" fillId="2" borderId="46" xfId="0" applyFont="1" applyFill="1" applyBorder="1" applyAlignment="1">
      <alignment horizontal="left" vertical="center" wrapText="1"/>
    </xf>
    <xf numFmtId="0" fontId="2" fillId="0" borderId="47" xfId="0" applyFont="1" applyBorder="1"/>
    <xf numFmtId="0" fontId="2" fillId="0" borderId="48" xfId="0" applyFont="1" applyBorder="1"/>
    <xf numFmtId="0" fontId="13" fillId="0" borderId="6" xfId="0" applyFont="1" applyBorder="1" applyAlignment="1">
      <alignment horizontal="left" vertical="top" wrapText="1"/>
    </xf>
    <xf numFmtId="0" fontId="17" fillId="4" borderId="51" xfId="0" applyFont="1" applyFill="1" applyBorder="1" applyAlignment="1">
      <alignment horizontal="center" vertical="center" wrapText="1"/>
    </xf>
    <xf numFmtId="0" fontId="2" fillId="0" borderId="52" xfId="0" applyFont="1" applyBorder="1"/>
    <xf numFmtId="0" fontId="17" fillId="4" borderId="53" xfId="0" applyFont="1" applyFill="1" applyBorder="1" applyAlignment="1">
      <alignment horizontal="center" vertical="center"/>
    </xf>
    <xf numFmtId="0" fontId="2" fillId="0" borderId="54" xfId="0" applyFont="1" applyBorder="1"/>
    <xf numFmtId="0" fontId="17" fillId="2" borderId="55" xfId="0" applyFont="1" applyFill="1" applyBorder="1" applyAlignment="1">
      <alignment horizontal="left" vertical="top" wrapText="1" readingOrder="1"/>
    </xf>
    <xf numFmtId="0" fontId="2" fillId="0" borderId="56" xfId="0" applyFont="1" applyBorder="1"/>
    <xf numFmtId="0" fontId="18" fillId="2" borderId="57" xfId="0" applyFont="1" applyFill="1" applyBorder="1" applyAlignment="1">
      <alignment horizontal="left" vertical="center" wrapText="1"/>
    </xf>
    <xf numFmtId="0" fontId="2" fillId="0" borderId="58" xfId="0" applyFont="1" applyBorder="1"/>
    <xf numFmtId="0" fontId="18" fillId="2" borderId="61" xfId="0" applyFont="1" applyFill="1" applyBorder="1" applyAlignment="1">
      <alignment horizontal="left" vertical="center" wrapText="1"/>
    </xf>
    <xf numFmtId="0" fontId="2" fillId="0" borderId="62" xfId="0" applyFont="1" applyBorder="1"/>
    <xf numFmtId="0" fontId="18" fillId="2" borderId="65" xfId="0" applyFont="1" applyFill="1" applyBorder="1" applyAlignment="1">
      <alignment horizontal="left" vertical="center" wrapText="1"/>
    </xf>
    <xf numFmtId="0" fontId="2" fillId="0" borderId="66" xfId="0" applyFont="1" applyBorder="1"/>
    <xf numFmtId="0" fontId="13" fillId="2" borderId="67" xfId="0" applyFont="1" applyFill="1" applyBorder="1" applyAlignment="1">
      <alignment horizontal="left" vertical="top" wrapText="1"/>
    </xf>
    <xf numFmtId="0" fontId="2" fillId="0" borderId="68" xfId="0" applyFont="1" applyBorder="1"/>
    <xf numFmtId="0" fontId="23" fillId="6" borderId="69" xfId="0" applyFont="1" applyFill="1" applyBorder="1" applyAlignment="1">
      <alignment horizontal="center" vertical="center" wrapText="1" readingOrder="1"/>
    </xf>
    <xf numFmtId="0" fontId="2" fillId="0" borderId="77" xfId="0" applyFont="1" applyBorder="1"/>
    <xf numFmtId="0" fontId="2" fillId="0" borderId="74" xfId="0" applyFont="1" applyBorder="1"/>
    <xf numFmtId="0" fontId="2" fillId="0" borderId="84" xfId="0" applyFont="1" applyBorder="1"/>
    <xf numFmtId="0" fontId="23" fillId="6" borderId="87" xfId="0" applyFont="1" applyFill="1" applyBorder="1" applyAlignment="1">
      <alignment horizontal="center" vertical="center" wrapText="1" readingOrder="1"/>
    </xf>
    <xf numFmtId="0" fontId="2" fillId="0" borderId="71" xfId="0" applyFont="1" applyBorder="1"/>
    <xf numFmtId="0" fontId="2" fillId="0" borderId="83" xfId="0" applyFont="1" applyBorder="1"/>
    <xf numFmtId="0" fontId="2" fillId="0" borderId="76" xfId="0" applyFont="1" applyBorder="1"/>
    <xf numFmtId="0" fontId="23" fillId="7" borderId="87" xfId="0" applyFont="1" applyFill="1" applyBorder="1" applyAlignment="1">
      <alignment horizontal="center" wrapText="1" readingOrder="1"/>
    </xf>
    <xf numFmtId="0" fontId="23" fillId="7" borderId="69" xfId="0" applyFont="1" applyFill="1" applyBorder="1" applyAlignment="1">
      <alignment horizontal="center" wrapText="1" readingOrder="1"/>
    </xf>
    <xf numFmtId="0" fontId="23" fillId="6" borderId="1" xfId="0" applyFont="1" applyFill="1" applyBorder="1" applyAlignment="1">
      <alignment horizontal="center" vertical="center" wrapText="1" readingOrder="1"/>
    </xf>
    <xf numFmtId="0" fontId="2" fillId="0" borderId="78" xfId="0" applyFont="1" applyBorder="1"/>
    <xf numFmtId="0" fontId="23" fillId="6" borderId="79" xfId="0" applyFont="1" applyFill="1" applyBorder="1" applyAlignment="1">
      <alignment horizontal="center" vertical="center" wrapText="1" readingOrder="1"/>
    </xf>
    <xf numFmtId="0" fontId="2" fillId="0" borderId="88" xfId="0" applyFont="1" applyBorder="1"/>
    <xf numFmtId="0" fontId="2" fillId="0" borderId="89" xfId="0" applyFont="1" applyBorder="1"/>
    <xf numFmtId="0" fontId="23" fillId="8" borderId="79" xfId="0" applyFont="1" applyFill="1" applyBorder="1" applyAlignment="1">
      <alignment horizontal="center" wrapText="1" readingOrder="1"/>
    </xf>
    <xf numFmtId="0" fontId="23" fillId="8" borderId="1" xfId="0" applyFont="1" applyFill="1" applyBorder="1" applyAlignment="1">
      <alignment horizontal="center" wrapText="1" readingOrder="1"/>
    </xf>
    <xf numFmtId="0" fontId="23" fillId="7" borderId="1" xfId="0" applyFont="1" applyFill="1" applyBorder="1" applyAlignment="1">
      <alignment horizontal="center" wrapText="1" readingOrder="1"/>
    </xf>
    <xf numFmtId="0" fontId="23" fillId="7" borderId="79" xfId="0" applyFont="1" applyFill="1" applyBorder="1" applyAlignment="1">
      <alignment horizontal="center" wrapText="1" readingOrder="1"/>
    </xf>
    <xf numFmtId="0" fontId="23" fillId="8" borderId="69" xfId="0" applyFont="1" applyFill="1" applyBorder="1" applyAlignment="1">
      <alignment horizontal="center" wrapText="1" readingOrder="1"/>
    </xf>
    <xf numFmtId="0" fontId="23" fillId="8" borderId="87" xfId="0" applyFont="1" applyFill="1" applyBorder="1" applyAlignment="1">
      <alignment horizontal="center" wrapText="1" readingOrder="1"/>
    </xf>
    <xf numFmtId="0" fontId="24" fillId="9" borderId="80" xfId="0" applyFont="1" applyFill="1" applyBorder="1" applyAlignment="1">
      <alignment horizontal="center" vertical="center" wrapText="1" readingOrder="1"/>
    </xf>
    <xf numFmtId="0" fontId="2" fillId="0" borderId="81" xfId="0" applyFont="1" applyBorder="1"/>
    <xf numFmtId="0" fontId="2" fillId="0" borderId="82" xfId="0" applyFont="1" applyBorder="1"/>
    <xf numFmtId="0" fontId="2" fillId="0" borderId="85" xfId="0" applyFont="1" applyBorder="1"/>
    <xf numFmtId="0" fontId="2" fillId="0" borderId="86" xfId="0" applyFont="1" applyBorder="1"/>
    <xf numFmtId="0" fontId="2" fillId="0" borderId="90" xfId="0" applyFont="1" applyBorder="1"/>
    <xf numFmtId="0" fontId="2" fillId="0" borderId="91" xfId="0" applyFont="1" applyBorder="1"/>
    <xf numFmtId="0" fontId="2" fillId="0" borderId="92" xfId="0" applyFont="1" applyBorder="1"/>
    <xf numFmtId="0" fontId="24" fillId="7" borderId="80" xfId="0" applyFont="1" applyFill="1" applyBorder="1" applyAlignment="1">
      <alignment horizontal="center" vertical="center" wrapText="1" readingOrder="1"/>
    </xf>
    <xf numFmtId="0" fontId="24" fillId="6" borderId="80" xfId="0" applyFont="1" applyFill="1" applyBorder="1" applyAlignment="1">
      <alignment horizontal="center" vertical="center" wrapText="1" readingOrder="1"/>
    </xf>
    <xf numFmtId="0" fontId="24" fillId="8" borderId="80" xfId="0" applyFont="1" applyFill="1" applyBorder="1" applyAlignment="1">
      <alignment horizontal="center" vertical="center" wrapText="1" readingOrder="1"/>
    </xf>
    <xf numFmtId="0" fontId="23" fillId="9" borderId="69" xfId="0" applyFont="1" applyFill="1" applyBorder="1" applyAlignment="1">
      <alignment horizontal="center" wrapText="1" readingOrder="1"/>
    </xf>
    <xf numFmtId="0" fontId="22" fillId="0" borderId="1" xfId="0" applyFont="1" applyBorder="1" applyAlignment="1">
      <alignment horizontal="center" vertical="center" wrapText="1"/>
    </xf>
    <xf numFmtId="0" fontId="23" fillId="9" borderId="1" xfId="0" applyFont="1" applyFill="1" applyBorder="1" applyAlignment="1">
      <alignment horizontal="center" wrapText="1" readingOrder="1"/>
    </xf>
    <xf numFmtId="0" fontId="23" fillId="9" borderId="87" xfId="0" applyFont="1" applyFill="1" applyBorder="1" applyAlignment="1">
      <alignment horizontal="center" wrapText="1" readingOrder="1"/>
    </xf>
    <xf numFmtId="0" fontId="23" fillId="9" borderId="79" xfId="0" applyFont="1" applyFill="1" applyBorder="1" applyAlignment="1">
      <alignment horizontal="center" wrapText="1" readingOrder="1"/>
    </xf>
    <xf numFmtId="0" fontId="19" fillId="0" borderId="0" xfId="0" applyFont="1" applyAlignment="1">
      <alignment horizontal="center" vertical="center" wrapText="1"/>
    </xf>
    <xf numFmtId="0" fontId="20" fillId="5" borderId="69" xfId="0" applyFont="1" applyFill="1" applyBorder="1" applyAlignment="1">
      <alignment horizontal="center" vertical="center" wrapText="1" readingOrder="1"/>
    </xf>
    <xf numFmtId="0" fontId="2" fillId="0" borderId="70" xfId="0" applyFont="1" applyBorder="1"/>
    <xf numFmtId="0" fontId="2" fillId="0" borderId="72" xfId="0" applyFont="1" applyBorder="1"/>
    <xf numFmtId="0" fontId="2" fillId="0" borderId="73" xfId="0" applyFont="1" applyBorder="1"/>
    <xf numFmtId="0" fontId="2" fillId="0" borderId="75" xfId="0" applyFont="1" applyBorder="1"/>
    <xf numFmtId="0" fontId="20" fillId="5" borderId="69" xfId="0" applyFont="1" applyFill="1" applyBorder="1" applyAlignment="1">
      <alignment horizontal="center" vertical="center" textRotation="90" wrapText="1" readingOrder="1"/>
    </xf>
    <xf numFmtId="0" fontId="28" fillId="6" borderId="80" xfId="0" applyFont="1" applyFill="1" applyBorder="1" applyAlignment="1">
      <alignment horizontal="center" vertical="center" wrapText="1" readingOrder="1"/>
    </xf>
    <xf numFmtId="0" fontId="28" fillId="8" borderId="80" xfId="0" applyFont="1" applyFill="1" applyBorder="1" applyAlignment="1">
      <alignment horizontal="center" vertical="center" wrapText="1" readingOrder="1"/>
    </xf>
    <xf numFmtId="0" fontId="28" fillId="7" borderId="80" xfId="0" applyFont="1" applyFill="1" applyBorder="1" applyAlignment="1">
      <alignment horizontal="center" vertical="center" wrapText="1" readingOrder="1"/>
    </xf>
    <xf numFmtId="0" fontId="28" fillId="9" borderId="80" xfId="0" applyFont="1" applyFill="1" applyBorder="1" applyAlignment="1">
      <alignment horizontal="center" vertical="center" wrapText="1" readingOrder="1"/>
    </xf>
    <xf numFmtId="0" fontId="26" fillId="0" borderId="1" xfId="0" applyFont="1" applyBorder="1" applyAlignment="1">
      <alignment horizontal="center" vertical="center" wrapText="1"/>
    </xf>
    <xf numFmtId="0" fontId="25" fillId="0" borderId="0" xfId="0" applyFont="1" applyAlignment="1">
      <alignment horizontal="center" vertical="center" wrapText="1"/>
    </xf>
    <xf numFmtId="0" fontId="30" fillId="0" borderId="0" xfId="0" applyFont="1" applyAlignment="1">
      <alignment horizontal="center" vertical="center"/>
    </xf>
    <xf numFmtId="0" fontId="35" fillId="0" borderId="0" xfId="0" applyFont="1" applyAlignment="1">
      <alignment horizontal="center" vertical="center"/>
    </xf>
    <xf numFmtId="0" fontId="48" fillId="2" borderId="27" xfId="0" applyFont="1" applyFill="1" applyBorder="1" applyAlignment="1">
      <alignment horizontal="center" vertical="center" wrapText="1" readingOrder="1"/>
    </xf>
    <xf numFmtId="0" fontId="2" fillId="0" borderId="115" xfId="0" applyFont="1" applyBorder="1"/>
    <xf numFmtId="0" fontId="46" fillId="15" borderId="102" xfId="0" applyFont="1" applyFill="1" applyBorder="1" applyAlignment="1">
      <alignment horizontal="center" vertical="center" wrapText="1" readingOrder="1"/>
    </xf>
    <xf numFmtId="0" fontId="48" fillId="15" borderId="102" xfId="0" applyFont="1" applyFill="1" applyBorder="1" applyAlignment="1">
      <alignment horizontal="center" vertical="center" wrapText="1" readingOrder="1"/>
    </xf>
    <xf numFmtId="0" fontId="2" fillId="0" borderId="103" xfId="0" applyFont="1" applyBorder="1"/>
    <xf numFmtId="0" fontId="48" fillId="2" borderId="106" xfId="0" applyFont="1" applyFill="1" applyBorder="1" applyAlignment="1">
      <alignment horizontal="center" vertical="center" wrapText="1" readingOrder="1"/>
    </xf>
    <xf numFmtId="0" fontId="2" fillId="0" borderId="110" xfId="0" applyFont="1" applyBorder="1"/>
    <xf numFmtId="0" fontId="2" fillId="0" borderId="112" xfId="0" applyFont="1" applyBorder="1"/>
    <xf numFmtId="0" fontId="48" fillId="2" borderId="107" xfId="0" applyFont="1" applyFill="1" applyBorder="1" applyAlignment="1">
      <alignment horizontal="center" vertical="center" wrapText="1" readingOrder="1"/>
    </xf>
    <xf numFmtId="0" fontId="48" fillId="2" borderId="113" xfId="0" applyFont="1" applyFill="1" applyBorder="1" applyAlignment="1">
      <alignment horizontal="center" vertical="center" wrapText="1" readingOrder="1"/>
    </xf>
    <xf numFmtId="0" fontId="2" fillId="0" borderId="114" xfId="0" applyFont="1" applyBorder="1"/>
    <xf numFmtId="0" fontId="50" fillId="2" borderId="23" xfId="0" applyFont="1" applyFill="1" applyBorder="1" applyAlignment="1">
      <alignment horizontal="left" vertical="center" wrapText="1"/>
    </xf>
    <xf numFmtId="0" fontId="1" fillId="0" borderId="122" xfId="0" applyFont="1" applyBorder="1" applyAlignment="1">
      <alignment horizontal="center" vertical="center" wrapText="1"/>
    </xf>
    <xf numFmtId="0" fontId="2" fillId="0" borderId="123" xfId="0" applyFont="1" applyBorder="1"/>
    <xf numFmtId="0" fontId="2" fillId="0" borderId="121" xfId="0" applyFont="1" applyBorder="1"/>
    <xf numFmtId="0" fontId="2" fillId="0" borderId="124" xfId="0" applyFont="1" applyBorder="1"/>
    <xf numFmtId="0" fontId="8" fillId="0" borderId="0" xfId="0" applyFont="1" applyAlignment="1">
      <alignment horizontal="center" vertical="center"/>
    </xf>
    <xf numFmtId="0" fontId="8" fillId="0" borderId="35" xfId="0" applyFont="1" applyBorder="1" applyAlignment="1">
      <alignment horizontal="center" vertical="center" wrapText="1"/>
    </xf>
    <xf numFmtId="0" fontId="2" fillId="0" borderId="118" xfId="0" applyFont="1" applyBorder="1"/>
    <xf numFmtId="0" fontId="8" fillId="0" borderId="119" xfId="0" applyFont="1" applyBorder="1" applyAlignment="1">
      <alignment horizontal="center" vertical="center" wrapText="1"/>
    </xf>
    <xf numFmtId="0" fontId="51" fillId="0" borderId="120" xfId="0" applyFont="1" applyBorder="1"/>
    <xf numFmtId="0" fontId="1" fillId="0" borderId="122" xfId="0" applyFont="1" applyBorder="1" applyAlignment="1">
      <alignment horizontal="left" vertical="center" wrapText="1"/>
    </xf>
    <xf numFmtId="0" fontId="53" fillId="0" borderId="6" xfId="0" applyFont="1" applyBorder="1" applyAlignment="1">
      <alignment horizontal="left" vertical="center" wrapText="1"/>
    </xf>
    <xf numFmtId="0" fontId="53" fillId="0" borderId="1" xfId="0" applyFont="1" applyBorder="1" applyAlignment="1">
      <alignment horizontal="left" vertical="center" wrapText="1"/>
    </xf>
    <xf numFmtId="0" fontId="51" fillId="0" borderId="6" xfId="0" applyFont="1" applyBorder="1"/>
    <xf numFmtId="0" fontId="53" fillId="0" borderId="6" xfId="0" applyFont="1" applyBorder="1" applyAlignment="1">
      <alignment horizontal="center" vertical="center" wrapText="1"/>
    </xf>
    <xf numFmtId="0" fontId="51" fillId="0" borderId="10" xfId="0" applyFont="1" applyBorder="1"/>
    <xf numFmtId="0" fontId="54" fillId="0" borderId="10" xfId="0" applyFont="1" applyBorder="1" applyAlignment="1">
      <alignment vertical="top" wrapText="1"/>
    </xf>
  </cellXfs>
  <cellStyles count="1">
    <cellStyle name="Normal" xfId="0" builtinId="0"/>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1543050</xdr:colOff>
      <xdr:row>0</xdr:row>
      <xdr:rowOff>0</xdr:rowOff>
    </xdr:from>
    <xdr:ext cx="1781175" cy="10191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1000"/>
  <sheetViews>
    <sheetView showGridLines="0" tabSelected="1" topLeftCell="A32" workbookViewId="0">
      <selection activeCell="G41" sqref="G41:G43"/>
    </sheetView>
  </sheetViews>
  <sheetFormatPr baseColWidth="10" defaultColWidth="12.625" defaultRowHeight="15" customHeight="1" x14ac:dyDescent="0.2"/>
  <cols>
    <col min="1" max="1" width="3.5" customWidth="1"/>
    <col min="2" max="2" width="20.625" customWidth="1"/>
    <col min="3" max="4" width="26.375" customWidth="1"/>
    <col min="5" max="5" width="51.875" customWidth="1"/>
    <col min="6" max="6" width="16.625" customWidth="1"/>
    <col min="7" max="7" width="15.625" customWidth="1"/>
    <col min="8" max="8" width="14.5" customWidth="1"/>
    <col min="9" max="9" width="6.5" customWidth="1"/>
    <col min="10" max="10" width="23.875" customWidth="1"/>
    <col min="11" max="11" width="26.75" customWidth="1"/>
    <col min="12" max="12" width="15.375" customWidth="1"/>
    <col min="13" max="13" width="5.5" customWidth="1"/>
    <col min="14" max="14" width="14" customWidth="1"/>
    <col min="15" max="15" width="5.125" customWidth="1"/>
    <col min="16" max="16" width="103.375" customWidth="1"/>
    <col min="17" max="17" width="13.25" customWidth="1"/>
    <col min="18" max="18" width="6" customWidth="1"/>
    <col min="19" max="19" width="4.375" customWidth="1"/>
    <col min="20" max="20" width="4.875" customWidth="1"/>
    <col min="21" max="21" width="6.25" customWidth="1"/>
    <col min="22" max="22" width="5.875" customWidth="1"/>
    <col min="23" max="23" width="6.625" customWidth="1"/>
    <col min="24" max="24" width="6.375" customWidth="1"/>
    <col min="25" max="25" width="7.625" customWidth="1"/>
    <col min="26" max="26" width="6.625" customWidth="1"/>
    <col min="27" max="27" width="8.125" customWidth="1"/>
    <col min="28" max="28" width="6.75" customWidth="1"/>
    <col min="29" max="30" width="7.375" customWidth="1"/>
    <col min="31" max="31" width="8.375" customWidth="1"/>
    <col min="32" max="32" width="20.125" customWidth="1"/>
    <col min="33" max="33" width="16.5" customWidth="1"/>
    <col min="34" max="34" width="19.875" customWidth="1"/>
    <col min="35" max="35" width="17.875" customWidth="1"/>
    <col min="36" max="36" width="16.25" customWidth="1"/>
    <col min="37" max="37" width="18.375" customWidth="1"/>
  </cols>
  <sheetData>
    <row r="1" spans="1:37" ht="16.5" customHeight="1" x14ac:dyDescent="0.2">
      <c r="A1" s="151"/>
      <c r="B1" s="152"/>
      <c r="C1" s="152"/>
      <c r="D1" s="153"/>
      <c r="E1" s="157" t="s">
        <v>0</v>
      </c>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9"/>
    </row>
    <row r="2" spans="1:37" ht="16.5" customHeight="1" x14ac:dyDescent="0.2">
      <c r="A2" s="154"/>
      <c r="B2" s="143"/>
      <c r="C2" s="143"/>
      <c r="D2" s="155"/>
      <c r="E2" s="160" t="s">
        <v>1</v>
      </c>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3"/>
    </row>
    <row r="3" spans="1:37" ht="16.5" customHeight="1" x14ac:dyDescent="0.2">
      <c r="A3" s="154"/>
      <c r="B3" s="143"/>
      <c r="C3" s="143"/>
      <c r="D3" s="155"/>
      <c r="E3" s="161" t="s">
        <v>2</v>
      </c>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40"/>
    </row>
    <row r="4" spans="1:37" ht="16.5" customHeight="1" x14ac:dyDescent="0.2">
      <c r="A4" s="154"/>
      <c r="B4" s="143"/>
      <c r="C4" s="143"/>
      <c r="D4" s="155"/>
      <c r="E4" s="162" t="s">
        <v>3</v>
      </c>
      <c r="F4" s="152"/>
      <c r="G4" s="152"/>
      <c r="H4" s="152"/>
      <c r="I4" s="152"/>
      <c r="J4" s="152"/>
      <c r="K4" s="152"/>
      <c r="L4" s="152"/>
      <c r="M4" s="152"/>
      <c r="N4" s="162" t="s">
        <v>4</v>
      </c>
      <c r="O4" s="152"/>
      <c r="P4" s="152"/>
      <c r="Q4" s="152"/>
      <c r="R4" s="152"/>
      <c r="S4" s="152"/>
      <c r="T4" s="152"/>
      <c r="U4" s="152"/>
      <c r="V4" s="152"/>
      <c r="W4" s="152"/>
      <c r="X4" s="153"/>
      <c r="Y4" s="163" t="s">
        <v>5</v>
      </c>
      <c r="Z4" s="152"/>
      <c r="AA4" s="152"/>
      <c r="AB4" s="152"/>
      <c r="AC4" s="152"/>
      <c r="AD4" s="152"/>
      <c r="AE4" s="152"/>
      <c r="AF4" s="152"/>
      <c r="AG4" s="153"/>
      <c r="AH4" s="162" t="s">
        <v>6</v>
      </c>
      <c r="AI4" s="152"/>
      <c r="AJ4" s="152"/>
      <c r="AK4" s="153"/>
    </row>
    <row r="5" spans="1:37" ht="16.5" customHeight="1" x14ac:dyDescent="0.2">
      <c r="A5" s="156"/>
      <c r="B5" s="139"/>
      <c r="C5" s="139"/>
      <c r="D5" s="140"/>
      <c r="E5" s="169">
        <v>45782</v>
      </c>
      <c r="F5" s="139"/>
      <c r="G5" s="139"/>
      <c r="H5" s="139"/>
      <c r="I5" s="139"/>
      <c r="J5" s="139"/>
      <c r="K5" s="139"/>
      <c r="L5" s="139"/>
      <c r="M5" s="139"/>
      <c r="N5" s="138" t="s">
        <v>7</v>
      </c>
      <c r="O5" s="139"/>
      <c r="P5" s="139"/>
      <c r="Q5" s="139"/>
      <c r="R5" s="139"/>
      <c r="S5" s="139"/>
      <c r="T5" s="139"/>
      <c r="U5" s="139"/>
      <c r="V5" s="139"/>
      <c r="W5" s="139"/>
      <c r="X5" s="140"/>
      <c r="Y5" s="141" t="s">
        <v>8</v>
      </c>
      <c r="Z5" s="139"/>
      <c r="AA5" s="139"/>
      <c r="AB5" s="139"/>
      <c r="AC5" s="139"/>
      <c r="AD5" s="139"/>
      <c r="AE5" s="139"/>
      <c r="AF5" s="139"/>
      <c r="AG5" s="140"/>
      <c r="AH5" s="144" t="s">
        <v>9</v>
      </c>
      <c r="AI5" s="139"/>
      <c r="AJ5" s="139"/>
      <c r="AK5" s="140"/>
    </row>
    <row r="6" spans="1:37" ht="16.5" customHeight="1"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2"/>
      <c r="AE6" s="1"/>
      <c r="AF6" s="1"/>
      <c r="AG6" s="1"/>
      <c r="AH6" s="1"/>
      <c r="AI6" s="1"/>
      <c r="AJ6" s="1"/>
      <c r="AK6" s="1"/>
    </row>
    <row r="7" spans="1:37" ht="16.5" customHeight="1" x14ac:dyDescent="0.2">
      <c r="A7" s="145" t="s">
        <v>10</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7"/>
    </row>
    <row r="8" spans="1:37" ht="16.5" customHeight="1" x14ac:dyDescent="0.2">
      <c r="A8" s="148"/>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50"/>
    </row>
    <row r="9" spans="1:37" ht="16.5"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ht="16.5" customHeight="1" x14ac:dyDescent="0.2">
      <c r="A10" s="164" t="s">
        <v>11</v>
      </c>
      <c r="B10" s="132"/>
      <c r="C10" s="170" t="s">
        <v>12</v>
      </c>
      <c r="D10" s="166"/>
      <c r="E10" s="166"/>
      <c r="F10" s="166"/>
      <c r="G10" s="166"/>
      <c r="H10" s="166"/>
      <c r="I10" s="166"/>
      <c r="J10" s="166"/>
      <c r="K10" s="166"/>
      <c r="L10" s="166"/>
      <c r="M10" s="166"/>
      <c r="N10" s="167"/>
      <c r="O10" s="171"/>
      <c r="P10" s="172"/>
      <c r="Q10" s="173"/>
      <c r="R10" s="3"/>
      <c r="S10" s="3"/>
      <c r="T10" s="3"/>
      <c r="U10" s="3"/>
      <c r="V10" s="3"/>
      <c r="W10" s="3"/>
      <c r="X10" s="3"/>
      <c r="Y10" s="3"/>
      <c r="Z10" s="3"/>
      <c r="AA10" s="3"/>
      <c r="AB10" s="3"/>
      <c r="AC10" s="3"/>
      <c r="AD10" s="142"/>
      <c r="AE10" s="3"/>
      <c r="AF10" s="3"/>
      <c r="AG10" s="3"/>
      <c r="AH10" s="3"/>
      <c r="AI10" s="3"/>
      <c r="AJ10" s="3"/>
      <c r="AK10" s="3"/>
    </row>
    <row r="11" spans="1:37" ht="16.5" customHeight="1" x14ac:dyDescent="0.2">
      <c r="A11" s="164" t="s">
        <v>13</v>
      </c>
      <c r="B11" s="132"/>
      <c r="C11" s="165" t="s">
        <v>14</v>
      </c>
      <c r="D11" s="166"/>
      <c r="E11" s="166"/>
      <c r="F11" s="166"/>
      <c r="G11" s="166"/>
      <c r="H11" s="166"/>
      <c r="I11" s="166"/>
      <c r="J11" s="166"/>
      <c r="K11" s="166"/>
      <c r="L11" s="166"/>
      <c r="M11" s="166"/>
      <c r="N11" s="167"/>
      <c r="O11" s="3"/>
      <c r="P11" s="3"/>
      <c r="Q11" s="3"/>
      <c r="R11" s="3"/>
      <c r="S11" s="3"/>
      <c r="T11" s="3"/>
      <c r="U11" s="3"/>
      <c r="V11" s="3"/>
      <c r="W11" s="3"/>
      <c r="X11" s="3"/>
      <c r="Y11" s="3"/>
      <c r="Z11" s="3"/>
      <c r="AA11" s="3"/>
      <c r="AB11" s="3"/>
      <c r="AC11" s="3"/>
      <c r="AD11" s="143"/>
      <c r="AE11" s="3"/>
      <c r="AF11" s="3"/>
      <c r="AG11" s="3"/>
      <c r="AH11" s="3"/>
      <c r="AI11" s="3"/>
      <c r="AJ11" s="3"/>
      <c r="AK11" s="3"/>
    </row>
    <row r="12" spans="1:37" ht="16.5" customHeight="1" x14ac:dyDescent="0.2">
      <c r="A12" s="164" t="s">
        <v>15</v>
      </c>
      <c r="B12" s="132"/>
      <c r="C12" s="165" t="s">
        <v>16</v>
      </c>
      <c r="D12" s="166"/>
      <c r="E12" s="166"/>
      <c r="F12" s="166"/>
      <c r="G12" s="166"/>
      <c r="H12" s="166"/>
      <c r="I12" s="166"/>
      <c r="J12" s="166"/>
      <c r="K12" s="166"/>
      <c r="L12" s="166"/>
      <c r="M12" s="166"/>
      <c r="N12" s="167"/>
      <c r="O12" s="3"/>
      <c r="P12" s="3"/>
      <c r="Q12" s="3"/>
      <c r="R12" s="3"/>
      <c r="S12" s="3"/>
      <c r="T12" s="3"/>
      <c r="U12" s="3"/>
      <c r="V12" s="3"/>
      <c r="W12" s="3"/>
      <c r="X12" s="3"/>
      <c r="Y12" s="3"/>
      <c r="Z12" s="3"/>
      <c r="AA12" s="3"/>
      <c r="AB12" s="3"/>
      <c r="AC12" s="3"/>
      <c r="AD12" s="143"/>
      <c r="AE12" s="3"/>
      <c r="AF12" s="3"/>
      <c r="AG12" s="3"/>
      <c r="AH12" s="3"/>
      <c r="AI12" s="3"/>
      <c r="AJ12" s="3"/>
      <c r="AK12" s="3"/>
    </row>
    <row r="13" spans="1:37" ht="16.5" customHeight="1" x14ac:dyDescent="0.2">
      <c r="A13" s="168" t="s">
        <v>17</v>
      </c>
      <c r="B13" s="131"/>
      <c r="C13" s="131"/>
      <c r="D13" s="131"/>
      <c r="E13" s="131"/>
      <c r="F13" s="131"/>
      <c r="G13" s="132"/>
      <c r="H13" s="168" t="s">
        <v>18</v>
      </c>
      <c r="I13" s="131"/>
      <c r="J13" s="131"/>
      <c r="K13" s="131"/>
      <c r="L13" s="131"/>
      <c r="M13" s="131"/>
      <c r="N13" s="132"/>
      <c r="O13" s="168" t="s">
        <v>19</v>
      </c>
      <c r="P13" s="131"/>
      <c r="Q13" s="131"/>
      <c r="R13" s="131"/>
      <c r="S13" s="131"/>
      <c r="T13" s="131"/>
      <c r="U13" s="131"/>
      <c r="V13" s="131"/>
      <c r="W13" s="132"/>
      <c r="X13" s="168" t="s">
        <v>20</v>
      </c>
      <c r="Y13" s="131"/>
      <c r="Z13" s="131"/>
      <c r="AA13" s="131"/>
      <c r="AB13" s="131"/>
      <c r="AC13" s="131"/>
      <c r="AD13" s="131"/>
      <c r="AE13" s="132"/>
      <c r="AF13" s="168" t="s">
        <v>21</v>
      </c>
      <c r="AG13" s="131"/>
      <c r="AH13" s="131"/>
      <c r="AI13" s="131"/>
      <c r="AJ13" s="131"/>
      <c r="AK13" s="132"/>
    </row>
    <row r="14" spans="1:37" ht="16.5" customHeight="1" x14ac:dyDescent="0.2">
      <c r="A14" s="175" t="s">
        <v>22</v>
      </c>
      <c r="B14" s="174" t="s">
        <v>23</v>
      </c>
      <c r="C14" s="129" t="s">
        <v>24</v>
      </c>
      <c r="D14" s="129" t="s">
        <v>25</v>
      </c>
      <c r="E14" s="174" t="s">
        <v>26</v>
      </c>
      <c r="F14" s="129" t="s">
        <v>27</v>
      </c>
      <c r="G14" s="129" t="s">
        <v>28</v>
      </c>
      <c r="H14" s="129" t="s">
        <v>29</v>
      </c>
      <c r="I14" s="174" t="s">
        <v>30</v>
      </c>
      <c r="J14" s="129" t="s">
        <v>31</v>
      </c>
      <c r="K14" s="129" t="s">
        <v>32</v>
      </c>
      <c r="L14" s="129" t="s">
        <v>33</v>
      </c>
      <c r="M14" s="174" t="s">
        <v>30</v>
      </c>
      <c r="N14" s="129" t="s">
        <v>34</v>
      </c>
      <c r="O14" s="127" t="s">
        <v>35</v>
      </c>
      <c r="P14" s="129" t="s">
        <v>36</v>
      </c>
      <c r="Q14" s="129" t="s">
        <v>37</v>
      </c>
      <c r="R14" s="130" t="s">
        <v>38</v>
      </c>
      <c r="S14" s="131"/>
      <c r="T14" s="131"/>
      <c r="U14" s="131"/>
      <c r="V14" s="131"/>
      <c r="W14" s="132"/>
      <c r="X14" s="127" t="s">
        <v>39</v>
      </c>
      <c r="Y14" s="127" t="s">
        <v>40</v>
      </c>
      <c r="Z14" s="127" t="s">
        <v>30</v>
      </c>
      <c r="AA14" s="127" t="s">
        <v>41</v>
      </c>
      <c r="AB14" s="127" t="s">
        <v>30</v>
      </c>
      <c r="AC14" s="127" t="s">
        <v>42</v>
      </c>
      <c r="AD14" s="127" t="s">
        <v>43</v>
      </c>
      <c r="AE14" s="127" t="s">
        <v>44</v>
      </c>
      <c r="AF14" s="129" t="s">
        <v>21</v>
      </c>
      <c r="AG14" s="129" t="s">
        <v>45</v>
      </c>
      <c r="AH14" s="129" t="s">
        <v>46</v>
      </c>
      <c r="AI14" s="129" t="s">
        <v>47</v>
      </c>
      <c r="AJ14" s="129" t="s">
        <v>48</v>
      </c>
      <c r="AK14" s="129" t="s">
        <v>49</v>
      </c>
    </row>
    <row r="15" spans="1:37" ht="16.5" customHeight="1" x14ac:dyDescent="0.2">
      <c r="A15" s="128"/>
      <c r="B15" s="128"/>
      <c r="C15" s="128"/>
      <c r="D15" s="128"/>
      <c r="E15" s="128"/>
      <c r="F15" s="128"/>
      <c r="G15" s="128"/>
      <c r="H15" s="128"/>
      <c r="I15" s="128"/>
      <c r="J15" s="128"/>
      <c r="K15" s="128"/>
      <c r="L15" s="128"/>
      <c r="M15" s="128"/>
      <c r="N15" s="128"/>
      <c r="O15" s="128"/>
      <c r="P15" s="128"/>
      <c r="Q15" s="128"/>
      <c r="R15" s="4" t="s">
        <v>50</v>
      </c>
      <c r="S15" s="4" t="s">
        <v>51</v>
      </c>
      <c r="T15" s="4" t="s">
        <v>52</v>
      </c>
      <c r="U15" s="4" t="s">
        <v>53</v>
      </c>
      <c r="V15" s="4" t="s">
        <v>54</v>
      </c>
      <c r="W15" s="4" t="s">
        <v>55</v>
      </c>
      <c r="X15" s="128"/>
      <c r="Y15" s="128"/>
      <c r="Z15" s="128"/>
      <c r="AA15" s="128"/>
      <c r="AB15" s="128"/>
      <c r="AC15" s="128"/>
      <c r="AD15" s="128"/>
      <c r="AE15" s="128"/>
      <c r="AF15" s="128"/>
      <c r="AG15" s="128"/>
      <c r="AH15" s="128"/>
      <c r="AI15" s="128"/>
      <c r="AJ15" s="128"/>
      <c r="AK15" s="128"/>
    </row>
    <row r="16" spans="1:37" ht="51.75" customHeight="1" x14ac:dyDescent="0.2">
      <c r="A16" s="179">
        <v>1</v>
      </c>
      <c r="B16" s="180" t="s">
        <v>56</v>
      </c>
      <c r="C16" s="180" t="s">
        <v>57</v>
      </c>
      <c r="D16" s="180" t="s">
        <v>58</v>
      </c>
      <c r="E16" s="180" t="s">
        <v>59</v>
      </c>
      <c r="F16" s="180" t="s">
        <v>60</v>
      </c>
      <c r="G16" s="179">
        <v>2</v>
      </c>
      <c r="H16" s="176" t="str">
        <f>IF(G16&lt;=0,"",IF(G16&lt;=2,"Muy Baja",IF(G16&lt;=24,"Baja",IF(G16&lt;=500,"Media",IF(G16&lt;=5000,"Alta","Muy Alta")))))</f>
        <v>Muy Baja</v>
      </c>
      <c r="I16" s="177">
        <f>IF(H16="","",IF(H16="Muy Baja",0.2,IF(H16="Baja",0.4,IF(H16="Media",0.6,IF(H16="Alta",0.8,IF(H16="Muy Alta",1,))))))</f>
        <v>0.2</v>
      </c>
      <c r="J16" s="177" t="s">
        <v>61</v>
      </c>
      <c r="K16" s="177" t="str">
        <f>IF(NOT(ISERROR(MATCH(J16,'[1]Tabla Impacto'!$B$221:$B$223,0))),'[1]Tabla Impacto'!$F$223&amp;"Por favor no seleccionar los criterios de impacto(Afectación Económica o presupuestal y Pérdida Reputacional)",J16)</f>
        <v xml:space="preserve">     El riesgo afecta la imagen de la entidad con algunos usuarios de relevancia frente al logro de los objetivos</v>
      </c>
      <c r="L16" s="176" t="str">
        <f>IF(OR(K16='[1]Tabla Impacto'!$C$11,K16='[1]Tabla Impacto'!$D$11),"Leve",IF(OR(K16='[1]Tabla Impacto'!$C$12,K16='[1]Tabla Impacto'!$D$12),"Menor",IF(OR(K16='[1]Tabla Impacto'!$C$13,K16='[1]Tabla Impacto'!$D$13),"Moderado",IF(OR(K16='[1]Tabla Impacto'!$C$14,K16='[1]Tabla Impacto'!$D$14),"Mayor",IF(OR(K16='[1]Tabla Impacto'!$C$15,K16='[1]Tabla Impacto'!$D$15),"Catastrófico","")))))</f>
        <v/>
      </c>
      <c r="M16" s="177" t="str">
        <f>IF(L16="","",IF(L16="Leve",0.2,IF(L16="Menor",0.4,IF(L16="Moderado",0.6,IF(L16="Mayor",0.8,IF(L16="Catastrófico",1,))))))</f>
        <v/>
      </c>
      <c r="N16" s="17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5">
        <v>1</v>
      </c>
      <c r="P16" s="6" t="s">
        <v>62</v>
      </c>
      <c r="Q16" s="5" t="str">
        <f t="shared" ref="Q16:Q43" si="0">IF(OR(R16="Preventivo",R16="Detectivo"),"Probabilidad",IF(R16="Correctivo","Impacto",""))</f>
        <v>Probabilidad</v>
      </c>
      <c r="R16" s="7" t="s">
        <v>63</v>
      </c>
      <c r="S16" s="7" t="s">
        <v>64</v>
      </c>
      <c r="T16" s="8" t="str">
        <f t="shared" ref="T16:T23" si="1">IF(AND(R16="Preventivo",S16="Automático"),"50%",IF(AND(R16="Preventivo",S16="Manual"),"40%",IF(AND(R16="Detectivo",S16="Automático"),"40%",IF(AND(R16="Detectivo",S16="Manual"),"30%",IF(AND(R16="Correctivo",S16="Automático"),"35%",IF(AND(R16="Correctivo",S16="Manual"),"25%",""))))))</f>
        <v>40%</v>
      </c>
      <c r="U16" s="9" t="s">
        <v>65</v>
      </c>
      <c r="V16" s="9" t="s">
        <v>66</v>
      </c>
      <c r="W16" s="9" t="s">
        <v>67</v>
      </c>
      <c r="X16" s="10">
        <f>IFERROR(IF(Q16="Probabilidad",(I16-(+I16*T16)),IF(Q16="Impacto",I16,"")),"")</f>
        <v>0.12</v>
      </c>
      <c r="Y16" s="11" t="str">
        <f t="shared" ref="Y16:Y45" si="2">IFERROR(IF(X16="","",IF(X16&lt;=0.2,"Muy Baja",IF(X16&lt;=0.4,"Baja",IF(X16&lt;=0.6,"Media",IF(X16&lt;=0.8,"Alta","Muy Alta"))))),"")</f>
        <v>Muy Baja</v>
      </c>
      <c r="Z16" s="8">
        <f t="shared" ref="Z16:Z45" si="3">+X16</f>
        <v>0.12</v>
      </c>
      <c r="AA16" s="11" t="str">
        <f t="shared" ref="AA16:AA45" si="4">IFERROR(IF(AB16="","",IF(AB16&lt;=0.2,"Leve",IF(AB16&lt;=0.4,"Menor",IF(AB16&lt;=0.6,"Moderado",IF(AB16&lt;=0.8,"Mayor","Catastrófico"))))),"")</f>
        <v/>
      </c>
      <c r="AB16" s="8" t="str">
        <f>IFERROR(IF(Q16="Impacto",(M16-(+M16*T16)),IF(Q16="Probabilidad",M16,"")),"")</f>
        <v/>
      </c>
      <c r="AC16" s="12" t="str">
        <f t="shared" ref="AC16:AC45"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3" t="b">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0</v>
      </c>
      <c r="AE16" s="136" t="s">
        <v>68</v>
      </c>
      <c r="AF16" s="13"/>
      <c r="AG16" s="13"/>
      <c r="AH16" s="14"/>
      <c r="AI16" s="14"/>
      <c r="AJ16" s="13"/>
      <c r="AK16" s="5"/>
    </row>
    <row r="17" spans="1:37" ht="27.75" customHeight="1" x14ac:dyDescent="0.2">
      <c r="A17" s="137"/>
      <c r="B17" s="137"/>
      <c r="C17" s="137"/>
      <c r="D17" s="137"/>
      <c r="E17" s="137"/>
      <c r="F17" s="137"/>
      <c r="G17" s="137"/>
      <c r="H17" s="137"/>
      <c r="I17" s="137"/>
      <c r="J17" s="137"/>
      <c r="K17" s="137"/>
      <c r="L17" s="137"/>
      <c r="M17" s="137"/>
      <c r="N17" s="137"/>
      <c r="O17" s="5">
        <v>2</v>
      </c>
      <c r="P17" s="6"/>
      <c r="Q17" s="5" t="str">
        <f t="shared" si="0"/>
        <v/>
      </c>
      <c r="R17" s="7"/>
      <c r="S17" s="7"/>
      <c r="T17" s="8" t="str">
        <f t="shared" si="1"/>
        <v/>
      </c>
      <c r="U17" s="9"/>
      <c r="V17" s="9"/>
      <c r="W17" s="9"/>
      <c r="X17" s="10" t="str">
        <f>IFERROR(IF(AND(Q16="Probabilidad",Q17="Probabilidad"),(Z16-(+Z16*T17)),IF(Q17="Probabilidad",(I16-(+I16*T17)),IF(Q17="Impacto",Z16,""))),"")</f>
        <v/>
      </c>
      <c r="Y17" s="11" t="str">
        <f t="shared" si="2"/>
        <v/>
      </c>
      <c r="Z17" s="8" t="str">
        <f t="shared" si="3"/>
        <v/>
      </c>
      <c r="AA17" s="11" t="str">
        <f t="shared" si="4"/>
        <v/>
      </c>
      <c r="AB17" s="8" t="str">
        <f>IFERROR(IF(AND(Q16="Impacto",Q17="Impacto"),(AB16-(+AB16*T17)),IF(Q17="Impacto",($M$16-(+$M$16*T17)),IF(Q17="Probabilidad",AB16,""))),"")</f>
        <v/>
      </c>
      <c r="AC17" s="12" t="str">
        <f t="shared" si="5"/>
        <v/>
      </c>
      <c r="AD17" s="134"/>
      <c r="AE17" s="137"/>
      <c r="AF17" s="13"/>
      <c r="AG17" s="13"/>
      <c r="AH17" s="14"/>
      <c r="AI17" s="14"/>
      <c r="AJ17" s="13"/>
      <c r="AK17" s="5"/>
    </row>
    <row r="18" spans="1:37" ht="69.75" customHeight="1" x14ac:dyDescent="0.2">
      <c r="A18" s="128"/>
      <c r="B18" s="128"/>
      <c r="C18" s="128"/>
      <c r="D18" s="128"/>
      <c r="E18" s="128"/>
      <c r="F18" s="128"/>
      <c r="G18" s="128"/>
      <c r="H18" s="128"/>
      <c r="I18" s="128"/>
      <c r="J18" s="128"/>
      <c r="K18" s="128"/>
      <c r="L18" s="128"/>
      <c r="M18" s="128"/>
      <c r="N18" s="128"/>
      <c r="O18" s="5">
        <v>3</v>
      </c>
      <c r="P18" s="6"/>
      <c r="Q18" s="5" t="str">
        <f t="shared" si="0"/>
        <v/>
      </c>
      <c r="R18" s="7"/>
      <c r="S18" s="7"/>
      <c r="T18" s="8" t="str">
        <f t="shared" si="1"/>
        <v/>
      </c>
      <c r="U18" s="9"/>
      <c r="V18" s="9"/>
      <c r="W18" s="9"/>
      <c r="X18" s="10" t="str">
        <f>IFERROR(IF(AND(Q17="Probabilidad",Q18="Probabilidad"),(Z17-(+Z17*T18)),IF(AND(Q17="Impacto",Q18="Probabilidad"),(Z16-(+Z16*T18)),IF(Q18="Impacto",Z17,""))),"")</f>
        <v/>
      </c>
      <c r="Y18" s="11" t="str">
        <f t="shared" si="2"/>
        <v/>
      </c>
      <c r="Z18" s="8" t="str">
        <f t="shared" si="3"/>
        <v/>
      </c>
      <c r="AA18" s="11" t="str">
        <f t="shared" si="4"/>
        <v/>
      </c>
      <c r="AB18" s="8" t="str">
        <f>IFERROR(IF(AND(Q17="Impacto",Q18="Impacto"),(AB17-(+AB17*T18)),IF(AND(Q17="Probabilidad",Q18="Impacto"),(AB16-(+AB16*T18)),IF(Q18="Probabilidad",AB17,""))),"")</f>
        <v/>
      </c>
      <c r="AC18" s="12" t="str">
        <f t="shared" si="5"/>
        <v/>
      </c>
      <c r="AD18" s="135"/>
      <c r="AE18" s="128"/>
      <c r="AF18" s="13"/>
      <c r="AG18" s="13"/>
      <c r="AH18" s="14"/>
      <c r="AI18" s="14"/>
      <c r="AJ18" s="13"/>
      <c r="AK18" s="5"/>
    </row>
    <row r="19" spans="1:37" ht="18.75" hidden="1" customHeight="1" x14ac:dyDescent="0.2">
      <c r="A19" s="15"/>
      <c r="B19" s="16"/>
      <c r="C19" s="16"/>
      <c r="D19" s="16"/>
      <c r="E19" s="16"/>
      <c r="F19" s="16"/>
      <c r="G19" s="17"/>
      <c r="H19" s="18" t="str">
        <f t="shared" ref="H19:H21" si="6">IF(G19&lt;=0,"",IF(G19&lt;=2,"Muy Baja",IF(G19&lt;=24,"Baja",IF(G19&lt;=500,"Media",IF(G19&lt;=5000,"Alta","Muy Alta")))))</f>
        <v/>
      </c>
      <c r="I19" s="19" t="str">
        <f t="shared" ref="I19:I21" si="7">IF(H19="","",IF(H19="Muy Baja",0.2,IF(H19="Baja",0.4,IF(H19="Media",0.6,IF(H19="Alta",0.8,IF(H19="Muy Alta",1,))))))</f>
        <v/>
      </c>
      <c r="J19" s="19"/>
      <c r="K19" s="19">
        <f ca="1">IF(NOT(ISERROR(MATCH(J19,'Tabla Impacto'!$B$221:$B$223,0))),'Tabla Impacto'!$F$223&amp;"Por favor no seleccionar los criterios de impacto(Afectación Económica o presupuestal y Pérdida Reputacional)",J19)</f>
        <v>0</v>
      </c>
      <c r="L19" s="18" t="str">
        <f ca="1">IF(OR(K19='Tabla Impacto'!$C$11,K19='Tabla Impacto'!$D$11),"Leve",IF(OR(K19='Tabla Impacto'!$C$12,K19='Tabla Impacto'!$D$12),"Menor",IF(OR(K19='Tabla Impacto'!$C$13,K19='Tabla Impacto'!$D$13),"Moderado",IF(OR(K19='Tabla Impacto'!$C$14,K19='Tabla Impacto'!$D$14),"Mayor",IF(OR(K19='Tabla Impacto'!$C$15,K19='Tabla Impacto'!$D$15),"Catastrófico","")))))</f>
        <v/>
      </c>
      <c r="M19" s="19" t="str">
        <f t="shared" ref="M19:M21" ca="1" si="8">IF(L19="","",IF(L19="Leve",0.2,IF(L19="Menor",0.4,IF(L19="Moderado",0.6,IF(L19="Mayor",0.8,IF(L19="Catastrófico",1,))))))</f>
        <v/>
      </c>
      <c r="N19" s="20" t="str">
        <f t="shared" ref="N19:N21" ca="1" si="9">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5"/>
      <c r="P19" s="6"/>
      <c r="Q19" s="5" t="str">
        <f t="shared" si="0"/>
        <v/>
      </c>
      <c r="R19" s="7"/>
      <c r="S19" s="7"/>
      <c r="T19" s="8" t="str">
        <f t="shared" si="1"/>
        <v/>
      </c>
      <c r="U19" s="7"/>
      <c r="V19" s="7"/>
      <c r="W19" s="7"/>
      <c r="X19" s="10" t="str">
        <f t="shared" ref="X19:X21" si="10">IFERROR(IF(Q19="Probabilidad",(I19-(+I19*T19)),IF(Q19="Impacto",I19,"")),"")</f>
        <v/>
      </c>
      <c r="Y19" s="11" t="str">
        <f t="shared" si="2"/>
        <v/>
      </c>
      <c r="Z19" s="8" t="str">
        <f t="shared" si="3"/>
        <v/>
      </c>
      <c r="AA19" s="11" t="str">
        <f t="shared" si="4"/>
        <v/>
      </c>
      <c r="AB19" s="8" t="str">
        <f t="shared" ref="AB19:AB21" si="11">IFERROR(IF(Q19="Impacto",(M19-(+M19*T19)),IF(Q19="Probabilidad",M19,"")),"")</f>
        <v/>
      </c>
      <c r="AC19" s="12" t="str">
        <f t="shared" si="5"/>
        <v/>
      </c>
      <c r="AD19" s="21"/>
      <c r="AE19" s="7"/>
      <c r="AF19" s="13"/>
      <c r="AG19" s="13"/>
      <c r="AH19" s="14"/>
      <c r="AI19" s="14"/>
      <c r="AJ19" s="13"/>
      <c r="AK19" s="5"/>
    </row>
    <row r="20" spans="1:37" ht="18.75" hidden="1" customHeight="1" x14ac:dyDescent="0.2">
      <c r="A20" s="5"/>
      <c r="B20" s="16"/>
      <c r="C20" s="16"/>
      <c r="D20" s="16"/>
      <c r="E20" s="16"/>
      <c r="F20" s="16"/>
      <c r="G20" s="17"/>
      <c r="H20" s="18" t="str">
        <f t="shared" si="6"/>
        <v/>
      </c>
      <c r="I20" s="19" t="str">
        <f t="shared" si="7"/>
        <v/>
      </c>
      <c r="J20" s="19"/>
      <c r="K20" s="19">
        <f ca="1">IF(NOT(ISERROR(MATCH(J20,'Tabla Impacto'!$B$221:$B$223,0))),'Tabla Impacto'!$F$223&amp;"Por favor no seleccionar los criterios de impacto(Afectación Económica o presupuestal y Pérdida Reputacional)",J20)</f>
        <v>0</v>
      </c>
      <c r="L20" s="18" t="str">
        <f ca="1">IF(OR(K20='Tabla Impacto'!$C$11,K20='Tabla Impacto'!$D$11),"Leve",IF(OR(K20='Tabla Impacto'!$C$12,K20='Tabla Impacto'!$D$12),"Menor",IF(OR(K20='Tabla Impacto'!$C$13,K20='Tabla Impacto'!$D$13),"Moderado",IF(OR(K20='Tabla Impacto'!$C$14,K20='Tabla Impacto'!$D$14),"Mayor",IF(OR(K20='Tabla Impacto'!$C$15,K20='Tabla Impacto'!$D$15),"Catastrófico","")))))</f>
        <v/>
      </c>
      <c r="M20" s="19" t="str">
        <f t="shared" ca="1" si="8"/>
        <v/>
      </c>
      <c r="N20" s="20" t="str">
        <f t="shared" ca="1" si="9"/>
        <v/>
      </c>
      <c r="O20" s="5"/>
      <c r="P20" s="6"/>
      <c r="Q20" s="5" t="str">
        <f t="shared" si="0"/>
        <v/>
      </c>
      <c r="R20" s="7"/>
      <c r="S20" s="7"/>
      <c r="T20" s="8" t="str">
        <f t="shared" si="1"/>
        <v/>
      </c>
      <c r="U20" s="7"/>
      <c r="V20" s="7"/>
      <c r="W20" s="7"/>
      <c r="X20" s="10" t="str">
        <f t="shared" si="10"/>
        <v/>
      </c>
      <c r="Y20" s="11" t="str">
        <f t="shared" si="2"/>
        <v/>
      </c>
      <c r="Z20" s="8" t="str">
        <f t="shared" si="3"/>
        <v/>
      </c>
      <c r="AA20" s="11" t="str">
        <f t="shared" si="4"/>
        <v/>
      </c>
      <c r="AB20" s="8" t="str">
        <f t="shared" si="11"/>
        <v/>
      </c>
      <c r="AC20" s="12" t="str">
        <f t="shared" si="5"/>
        <v/>
      </c>
      <c r="AD20" s="21"/>
      <c r="AE20" s="7"/>
      <c r="AF20" s="13"/>
      <c r="AG20" s="13"/>
      <c r="AH20" s="14"/>
      <c r="AI20" s="14"/>
      <c r="AJ20" s="13"/>
      <c r="AK20" s="5"/>
    </row>
    <row r="21" spans="1:37" ht="47.25" customHeight="1" x14ac:dyDescent="0.2">
      <c r="A21" s="179">
        <v>2</v>
      </c>
      <c r="B21" s="180" t="s">
        <v>56</v>
      </c>
      <c r="C21" s="180" t="s">
        <v>69</v>
      </c>
      <c r="D21" s="180" t="s">
        <v>70</v>
      </c>
      <c r="E21" s="180" t="s">
        <v>71</v>
      </c>
      <c r="F21" s="180" t="s">
        <v>60</v>
      </c>
      <c r="G21" s="179">
        <v>365</v>
      </c>
      <c r="H21" s="176" t="str">
        <f t="shared" si="6"/>
        <v>Media</v>
      </c>
      <c r="I21" s="177">
        <f t="shared" si="7"/>
        <v>0.6</v>
      </c>
      <c r="J21" s="177" t="s">
        <v>61</v>
      </c>
      <c r="K21" s="177" t="str">
        <f>IF(NOT(ISERROR(MATCH(J21,'[1]Tabla Impacto'!$B$221:$B$223,0))),'[1]Tabla Impacto'!$F$223&amp;"Por favor no seleccionar los criterios de impacto(Afectación Económica o presupuestal y Pérdida Reputacional)",J21)</f>
        <v xml:space="preserve">     El riesgo afecta la imagen de la entidad con algunos usuarios de relevancia frente al logro de los objetivos</v>
      </c>
      <c r="L21" s="176" t="str">
        <f>IF(OR(K21='[1]Tabla Impacto'!$C$11,K21='[1]Tabla Impacto'!$D$11),"Leve",IF(OR(K21='[1]Tabla Impacto'!$C$12,K21='[1]Tabla Impacto'!$D$12),"Menor",IF(OR(K21='[1]Tabla Impacto'!$C$13,K21='[1]Tabla Impacto'!$D$13),"Moderado",IF(OR(K21='[1]Tabla Impacto'!$C$14,K21='[1]Tabla Impacto'!$D$14),"Mayor",IF(OR(K21='[1]Tabla Impacto'!$C$15,K21='[1]Tabla Impacto'!$D$15),"Catastrófico","")))))</f>
        <v/>
      </c>
      <c r="M21" s="177" t="str">
        <f t="shared" si="8"/>
        <v/>
      </c>
      <c r="N21" s="178" t="str">
        <f t="shared" si="9"/>
        <v/>
      </c>
      <c r="O21" s="5">
        <v>1</v>
      </c>
      <c r="P21" s="22" t="s">
        <v>72</v>
      </c>
      <c r="Q21" s="5" t="str">
        <f t="shared" si="0"/>
        <v>Probabilidad</v>
      </c>
      <c r="R21" s="7" t="s">
        <v>63</v>
      </c>
      <c r="S21" s="7" t="s">
        <v>64</v>
      </c>
      <c r="T21" s="8" t="str">
        <f t="shared" si="1"/>
        <v>40%</v>
      </c>
      <c r="U21" s="9" t="s">
        <v>65</v>
      </c>
      <c r="V21" s="9" t="s">
        <v>66</v>
      </c>
      <c r="W21" s="9" t="s">
        <v>67</v>
      </c>
      <c r="X21" s="10">
        <f t="shared" si="10"/>
        <v>0.36</v>
      </c>
      <c r="Y21" s="11" t="str">
        <f t="shared" si="2"/>
        <v>Baja</v>
      </c>
      <c r="Z21" s="8">
        <f t="shared" si="3"/>
        <v>0.36</v>
      </c>
      <c r="AA21" s="11" t="str">
        <f t="shared" si="4"/>
        <v/>
      </c>
      <c r="AB21" s="8" t="str">
        <f t="shared" si="11"/>
        <v/>
      </c>
      <c r="AC21" s="12" t="str">
        <f t="shared" si="5"/>
        <v/>
      </c>
      <c r="AD21" s="133" t="b">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0</v>
      </c>
      <c r="AE21" s="136" t="s">
        <v>68</v>
      </c>
      <c r="AF21" s="13"/>
      <c r="AG21" s="13"/>
      <c r="AH21" s="14"/>
      <c r="AI21" s="14"/>
      <c r="AJ21" s="13"/>
      <c r="AK21" s="5"/>
    </row>
    <row r="22" spans="1:37" ht="47.25" customHeight="1" x14ac:dyDescent="0.2">
      <c r="A22" s="137"/>
      <c r="B22" s="137"/>
      <c r="C22" s="137"/>
      <c r="D22" s="137"/>
      <c r="E22" s="137"/>
      <c r="F22" s="137"/>
      <c r="G22" s="137"/>
      <c r="H22" s="137"/>
      <c r="I22" s="137"/>
      <c r="J22" s="137"/>
      <c r="K22" s="137"/>
      <c r="L22" s="137"/>
      <c r="M22" s="137"/>
      <c r="N22" s="137"/>
      <c r="O22" s="5">
        <v>2</v>
      </c>
      <c r="P22" s="6"/>
      <c r="Q22" s="5" t="str">
        <f t="shared" si="0"/>
        <v/>
      </c>
      <c r="R22" s="7"/>
      <c r="S22" s="7"/>
      <c r="T22" s="8" t="str">
        <f t="shared" si="1"/>
        <v/>
      </c>
      <c r="U22" s="9"/>
      <c r="V22" s="9"/>
      <c r="W22" s="9"/>
      <c r="X22" s="10" t="str">
        <f>IFERROR(IF(AND(Q21="Probabilidad",Q22="Probabilidad"),(Z21-(+Z21*T22)),IF(Q22="Probabilidad",(I21-(+I21*T22)),IF(Q22="Impacto",Z21,""))),"")</f>
        <v/>
      </c>
      <c r="Y22" s="11" t="str">
        <f t="shared" si="2"/>
        <v/>
      </c>
      <c r="Z22" s="8" t="str">
        <f t="shared" si="3"/>
        <v/>
      </c>
      <c r="AA22" s="11" t="str">
        <f t="shared" si="4"/>
        <v/>
      </c>
      <c r="AB22" s="8" t="str">
        <f>IFERROR(IF(AND(Q21="Impacto",Q22="Impacto"),(AB21-(+AB21*T22)),IF(Q22="Impacto",($M$16-(+$M$16*T22)),IF(Q22="Probabilidad",AB21,""))),"")</f>
        <v/>
      </c>
      <c r="AC22" s="12" t="str">
        <f t="shared" si="5"/>
        <v/>
      </c>
      <c r="AD22" s="134"/>
      <c r="AE22" s="137"/>
      <c r="AF22" s="13"/>
      <c r="AG22" s="13"/>
      <c r="AH22" s="14"/>
      <c r="AI22" s="14"/>
      <c r="AJ22" s="13"/>
      <c r="AK22" s="5"/>
    </row>
    <row r="23" spans="1:37" ht="47.25" customHeight="1" x14ac:dyDescent="0.2">
      <c r="A23" s="128"/>
      <c r="B23" s="128"/>
      <c r="C23" s="128"/>
      <c r="D23" s="128"/>
      <c r="E23" s="128"/>
      <c r="F23" s="128"/>
      <c r="G23" s="128"/>
      <c r="H23" s="128"/>
      <c r="I23" s="128"/>
      <c r="J23" s="128"/>
      <c r="K23" s="128"/>
      <c r="L23" s="128"/>
      <c r="M23" s="128"/>
      <c r="N23" s="128"/>
      <c r="O23" s="5">
        <v>3</v>
      </c>
      <c r="P23" s="6"/>
      <c r="Q23" s="5" t="str">
        <f t="shared" si="0"/>
        <v/>
      </c>
      <c r="R23" s="7"/>
      <c r="S23" s="7"/>
      <c r="T23" s="8" t="str">
        <f t="shared" si="1"/>
        <v/>
      </c>
      <c r="U23" s="9"/>
      <c r="V23" s="9"/>
      <c r="W23" s="9"/>
      <c r="X23" s="10" t="str">
        <f>IFERROR(IF(AND(Q22="Probabilidad",Q23="Probabilidad"),(Z22-(+Z22*T23)),IF(AND(Q22="Impacto",Q23="Probabilidad"),(Z21-(+Z21*T23)),IF(Q23="Impacto",Z22,""))),"")</f>
        <v/>
      </c>
      <c r="Y23" s="11" t="str">
        <f t="shared" si="2"/>
        <v/>
      </c>
      <c r="Z23" s="8" t="str">
        <f t="shared" si="3"/>
        <v/>
      </c>
      <c r="AA23" s="11" t="str">
        <f t="shared" si="4"/>
        <v/>
      </c>
      <c r="AB23" s="8" t="str">
        <f>IFERROR(IF(AND(Q22="Impacto",Q23="Impacto"),(AB22-(+AB22*T23)),IF(AND(Q22="Probabilidad",Q23="Impacto"),(AB21-(+AB21*T23)),IF(Q23="Probabilidad",AB22,""))),"")</f>
        <v/>
      </c>
      <c r="AC23" s="12" t="str">
        <f t="shared" si="5"/>
        <v/>
      </c>
      <c r="AD23" s="135"/>
      <c r="AE23" s="128"/>
      <c r="AF23" s="13"/>
      <c r="AG23" s="13"/>
      <c r="AH23" s="14"/>
      <c r="AI23" s="14"/>
      <c r="AJ23" s="13"/>
      <c r="AK23" s="5"/>
    </row>
    <row r="24" spans="1:37" ht="16.5" hidden="1" customHeight="1" x14ac:dyDescent="0.2">
      <c r="A24" s="5"/>
      <c r="B24" s="16"/>
      <c r="C24" s="16"/>
      <c r="D24" s="16"/>
      <c r="E24" s="16"/>
      <c r="F24" s="16"/>
      <c r="G24" s="17"/>
      <c r="H24" s="18" t="str">
        <f t="shared" ref="H24:H26" si="12">IF(G24&lt;=0,"",IF(G24&lt;=2,"Muy Baja",IF(G24&lt;=24,"Baja",IF(G24&lt;=500,"Media",IF(G24&lt;=5000,"Alta","Muy Alta")))))</f>
        <v/>
      </c>
      <c r="I24" s="19" t="str">
        <f t="shared" ref="I24:I26" si="13">IF(H24="","",IF(H24="Muy Baja",0.2,IF(H24="Baja",0.4,IF(H24="Media",0.6,IF(H24="Alta",0.8,IF(H24="Muy Alta",1,))))))</f>
        <v/>
      </c>
      <c r="J24" s="19"/>
      <c r="K24" s="19">
        <f ca="1">IF(NOT(ISERROR(MATCH(J24,'Tabla Impacto'!$B$221:$B$223,0))),'Tabla Impacto'!$F$223&amp;"Por favor no seleccionar los criterios de impacto(Afectación Económica o presupuestal y Pérdida Reputacional)",J24)</f>
        <v>0</v>
      </c>
      <c r="L24" s="18" t="str">
        <f ca="1">IF(OR(K24='Tabla Impacto'!$C$11,K24='Tabla Impacto'!$D$11),"Leve",IF(OR(K24='Tabla Impacto'!$C$12,K24='Tabla Impacto'!$D$12),"Menor",IF(OR(K24='Tabla Impacto'!$C$13,K24='Tabla Impacto'!$D$13),"Moderado",IF(OR(K24='Tabla Impacto'!$C$14,K24='Tabla Impacto'!$D$14),"Mayor",IF(OR(K24='Tabla Impacto'!$C$15,K24='Tabla Impacto'!$D$15),"Catastrófico","")))))</f>
        <v/>
      </c>
      <c r="M24" s="19" t="str">
        <f t="shared" ref="M24:M26" ca="1" si="14">IF(L24="","",IF(L24="Leve",0.2,IF(L24="Menor",0.4,IF(L24="Moderado",0.6,IF(L24="Mayor",0.8,IF(L24="Catastrófico",1,))))))</f>
        <v/>
      </c>
      <c r="N24" s="20" t="str">
        <f t="shared" ref="N24:N26" ca="1" si="15">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5"/>
      <c r="P24" s="6"/>
      <c r="Q24" s="5" t="str">
        <f t="shared" si="0"/>
        <v/>
      </c>
      <c r="R24" s="7"/>
      <c r="S24" s="7"/>
      <c r="T24" s="8"/>
      <c r="U24" s="7"/>
      <c r="V24" s="7"/>
      <c r="W24" s="7"/>
      <c r="X24" s="10" t="str">
        <f t="shared" ref="X24:X26" si="16">IFERROR(IF(Q24="Probabilidad",(I24-(+I24*T24)),IF(Q24="Impacto",I24,"")),"")</f>
        <v/>
      </c>
      <c r="Y24" s="11" t="str">
        <f t="shared" si="2"/>
        <v/>
      </c>
      <c r="Z24" s="8" t="str">
        <f t="shared" si="3"/>
        <v/>
      </c>
      <c r="AA24" s="11" t="str">
        <f t="shared" si="4"/>
        <v/>
      </c>
      <c r="AB24" s="8" t="str">
        <f t="shared" ref="AB24:AB26" si="17">IFERROR(IF(Q24="Impacto",(M24-(+M24*T24)),IF(Q24="Probabilidad",M24,"")),"")</f>
        <v/>
      </c>
      <c r="AC24" s="12" t="str">
        <f t="shared" si="5"/>
        <v/>
      </c>
      <c r="AD24" s="21"/>
      <c r="AE24" s="7"/>
      <c r="AF24" s="13"/>
      <c r="AG24" s="13"/>
      <c r="AH24" s="14"/>
      <c r="AI24" s="14"/>
      <c r="AJ24" s="13"/>
      <c r="AK24" s="5"/>
    </row>
    <row r="25" spans="1:37" ht="16.5" hidden="1" customHeight="1" x14ac:dyDescent="0.2">
      <c r="A25" s="5"/>
      <c r="B25" s="16"/>
      <c r="C25" s="16"/>
      <c r="D25" s="16"/>
      <c r="E25" s="16"/>
      <c r="F25" s="16"/>
      <c r="G25" s="17"/>
      <c r="H25" s="18" t="str">
        <f t="shared" si="12"/>
        <v/>
      </c>
      <c r="I25" s="19" t="str">
        <f t="shared" si="13"/>
        <v/>
      </c>
      <c r="J25" s="19"/>
      <c r="K25" s="19">
        <f ca="1">IF(NOT(ISERROR(MATCH(J25,'Tabla Impacto'!$B$221:$B$223,0))),'Tabla Impacto'!$F$223&amp;"Por favor no seleccionar los criterios de impacto(Afectación Económica o presupuestal y Pérdida Reputacional)",J25)</f>
        <v>0</v>
      </c>
      <c r="L25" s="18" t="str">
        <f ca="1">IF(OR(K25='Tabla Impacto'!$C$11,K25='Tabla Impacto'!$D$11),"Leve",IF(OR(K25='Tabla Impacto'!$C$12,K25='Tabla Impacto'!$D$12),"Menor",IF(OR(K25='Tabla Impacto'!$C$13,K25='Tabla Impacto'!$D$13),"Moderado",IF(OR(K25='Tabla Impacto'!$C$14,K25='Tabla Impacto'!$D$14),"Mayor",IF(OR(K25='Tabla Impacto'!$C$15,K25='Tabla Impacto'!$D$15),"Catastrófico","")))))</f>
        <v/>
      </c>
      <c r="M25" s="19" t="str">
        <f t="shared" ca="1" si="14"/>
        <v/>
      </c>
      <c r="N25" s="20" t="str">
        <f t="shared" ca="1" si="15"/>
        <v/>
      </c>
      <c r="O25" s="5"/>
      <c r="P25" s="6"/>
      <c r="Q25" s="5" t="str">
        <f t="shared" si="0"/>
        <v/>
      </c>
      <c r="R25" s="7"/>
      <c r="S25" s="7"/>
      <c r="T25" s="8"/>
      <c r="U25" s="7"/>
      <c r="V25" s="7"/>
      <c r="W25" s="7"/>
      <c r="X25" s="10" t="str">
        <f t="shared" si="16"/>
        <v/>
      </c>
      <c r="Y25" s="11" t="str">
        <f t="shared" si="2"/>
        <v/>
      </c>
      <c r="Z25" s="8" t="str">
        <f t="shared" si="3"/>
        <v/>
      </c>
      <c r="AA25" s="11" t="str">
        <f t="shared" si="4"/>
        <v/>
      </c>
      <c r="AB25" s="8" t="str">
        <f t="shared" si="17"/>
        <v/>
      </c>
      <c r="AC25" s="12" t="str">
        <f t="shared" si="5"/>
        <v/>
      </c>
      <c r="AD25" s="21"/>
      <c r="AE25" s="7"/>
      <c r="AF25" s="13"/>
      <c r="AG25" s="13"/>
      <c r="AH25" s="14"/>
      <c r="AI25" s="14"/>
      <c r="AJ25" s="13"/>
      <c r="AK25" s="5"/>
    </row>
    <row r="26" spans="1:37" ht="48" customHeight="1" x14ac:dyDescent="0.2">
      <c r="A26" s="179">
        <v>3</v>
      </c>
      <c r="B26" s="180" t="s">
        <v>56</v>
      </c>
      <c r="C26" s="180" t="s">
        <v>73</v>
      </c>
      <c r="D26" s="181" t="s">
        <v>74</v>
      </c>
      <c r="E26" s="180" t="s">
        <v>75</v>
      </c>
      <c r="F26" s="180" t="s">
        <v>60</v>
      </c>
      <c r="G26" s="179">
        <v>365</v>
      </c>
      <c r="H26" s="176" t="str">
        <f t="shared" si="12"/>
        <v>Media</v>
      </c>
      <c r="I26" s="177">
        <f t="shared" si="13"/>
        <v>0.6</v>
      </c>
      <c r="J26" s="177" t="s">
        <v>61</v>
      </c>
      <c r="K26" s="177" t="str">
        <f>IF(NOT(ISERROR(MATCH(J26,'[1]Tabla Impacto'!$B$221:$B$223,0))),'[1]Tabla Impacto'!$F$223&amp;"Por favor no seleccionar los criterios de impacto(Afectación Económica o presupuestal y Pérdida Reputacional)",J26)</f>
        <v xml:space="preserve">     El riesgo afecta la imagen de la entidad con algunos usuarios de relevancia frente al logro de los objetivos</v>
      </c>
      <c r="L26" s="176" t="str">
        <f>IF(OR(K26='[1]Tabla Impacto'!$C$11,K26='[1]Tabla Impacto'!$D$11),"Leve",IF(OR(K26='[1]Tabla Impacto'!$C$12,K26='[1]Tabla Impacto'!$D$12),"Menor",IF(OR(K26='[1]Tabla Impacto'!$C$13,K26='[1]Tabla Impacto'!$D$13),"Moderado",IF(OR(K26='[1]Tabla Impacto'!$C$14,K26='[1]Tabla Impacto'!$D$14),"Mayor",IF(OR(K26='[1]Tabla Impacto'!$C$15,K26='[1]Tabla Impacto'!$D$15),"Catastrófico","")))))</f>
        <v/>
      </c>
      <c r="M26" s="177" t="str">
        <f t="shared" si="14"/>
        <v/>
      </c>
      <c r="N26" s="178" t="str">
        <f t="shared" si="15"/>
        <v/>
      </c>
      <c r="O26" s="5">
        <v>1</v>
      </c>
      <c r="P26" s="6" t="s">
        <v>76</v>
      </c>
      <c r="Q26" s="5" t="str">
        <f t="shared" si="0"/>
        <v>Probabilidad</v>
      </c>
      <c r="R26" s="7" t="s">
        <v>63</v>
      </c>
      <c r="S26" s="7" t="s">
        <v>64</v>
      </c>
      <c r="T26" s="8" t="str">
        <f t="shared" ref="T26:T45" si="18">IF(AND(R26="Preventivo",S26="Automático"),"50%",IF(AND(R26="Preventivo",S26="Manual"),"40%",IF(AND(R26="Detectivo",S26="Automático"),"40%",IF(AND(R26="Detectivo",S26="Manual"),"30%",IF(AND(R26="Correctivo",S26="Automático"),"35%",IF(AND(R26="Correctivo",S26="Manual"),"25%",""))))))</f>
        <v>40%</v>
      </c>
      <c r="U26" s="9" t="s">
        <v>65</v>
      </c>
      <c r="V26" s="9" t="s">
        <v>66</v>
      </c>
      <c r="W26" s="9" t="s">
        <v>67</v>
      </c>
      <c r="X26" s="10">
        <f t="shared" si="16"/>
        <v>0.36</v>
      </c>
      <c r="Y26" s="11" t="str">
        <f t="shared" si="2"/>
        <v>Baja</v>
      </c>
      <c r="Z26" s="8">
        <f t="shared" si="3"/>
        <v>0.36</v>
      </c>
      <c r="AA26" s="11" t="str">
        <f t="shared" si="4"/>
        <v/>
      </c>
      <c r="AB26" s="8" t="str">
        <f t="shared" si="17"/>
        <v/>
      </c>
      <c r="AC26" s="12" t="str">
        <f t="shared" si="5"/>
        <v/>
      </c>
      <c r="AD26" s="133" t="b">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0</v>
      </c>
      <c r="AE26" s="136" t="s">
        <v>68</v>
      </c>
      <c r="AF26" s="13"/>
      <c r="AG26" s="13"/>
      <c r="AH26" s="14"/>
      <c r="AI26" s="14"/>
      <c r="AJ26" s="13"/>
      <c r="AK26" s="5"/>
    </row>
    <row r="27" spans="1:37" ht="55.5" customHeight="1" x14ac:dyDescent="0.2">
      <c r="A27" s="137"/>
      <c r="B27" s="137"/>
      <c r="C27" s="137"/>
      <c r="D27" s="137"/>
      <c r="E27" s="137"/>
      <c r="F27" s="137"/>
      <c r="G27" s="137"/>
      <c r="H27" s="137"/>
      <c r="I27" s="137"/>
      <c r="J27" s="137"/>
      <c r="K27" s="137"/>
      <c r="L27" s="137"/>
      <c r="M27" s="137"/>
      <c r="N27" s="137"/>
      <c r="O27" s="5">
        <v>2</v>
      </c>
      <c r="P27" s="6" t="s">
        <v>77</v>
      </c>
      <c r="Q27" s="5" t="str">
        <f t="shared" si="0"/>
        <v>Probabilidad</v>
      </c>
      <c r="R27" s="7" t="s">
        <v>63</v>
      </c>
      <c r="S27" s="7" t="s">
        <v>64</v>
      </c>
      <c r="T27" s="8" t="str">
        <f t="shared" si="18"/>
        <v>40%</v>
      </c>
      <c r="U27" s="9" t="s">
        <v>65</v>
      </c>
      <c r="V27" s="9" t="s">
        <v>66</v>
      </c>
      <c r="W27" s="9" t="s">
        <v>67</v>
      </c>
      <c r="X27" s="10">
        <f>IFERROR(IF(AND(Q26="Probabilidad",Q27="Probabilidad"),(Z26-(+Z26*T27)),IF(Q27="Probabilidad",(I26-(+I26*T27)),IF(Q27="Impacto",Z26,""))),"")</f>
        <v>0.216</v>
      </c>
      <c r="Y27" s="11" t="str">
        <f t="shared" si="2"/>
        <v>Baja</v>
      </c>
      <c r="Z27" s="8">
        <f t="shared" si="3"/>
        <v>0.216</v>
      </c>
      <c r="AA27" s="11" t="str">
        <f t="shared" si="4"/>
        <v/>
      </c>
      <c r="AB27" s="8" t="str">
        <f>IFERROR(IF(AND(Q26="Impacto",Q27="Impacto"),(AB26-(+AB26*T27)),IF(Q27="Impacto",($M$16-(+$M$16*T27)),IF(Q27="Probabilidad",AB26,""))),"")</f>
        <v/>
      </c>
      <c r="AC27" s="12" t="str">
        <f t="shared" si="5"/>
        <v/>
      </c>
      <c r="AD27" s="134"/>
      <c r="AE27" s="137"/>
      <c r="AF27" s="13"/>
      <c r="AG27" s="13"/>
      <c r="AH27" s="14"/>
      <c r="AI27" s="14"/>
      <c r="AJ27" s="13"/>
      <c r="AK27" s="5"/>
    </row>
    <row r="28" spans="1:37" ht="36" customHeight="1" x14ac:dyDescent="0.2">
      <c r="A28" s="128"/>
      <c r="B28" s="128"/>
      <c r="C28" s="128"/>
      <c r="D28" s="128"/>
      <c r="E28" s="128"/>
      <c r="F28" s="128"/>
      <c r="G28" s="128"/>
      <c r="H28" s="128"/>
      <c r="I28" s="128"/>
      <c r="J28" s="128"/>
      <c r="K28" s="128"/>
      <c r="L28" s="128"/>
      <c r="M28" s="128"/>
      <c r="N28" s="128"/>
      <c r="O28" s="5">
        <v>3</v>
      </c>
      <c r="P28" s="6"/>
      <c r="Q28" s="5" t="str">
        <f t="shared" si="0"/>
        <v/>
      </c>
      <c r="R28" s="7"/>
      <c r="S28" s="7"/>
      <c r="T28" s="8" t="str">
        <f t="shared" si="18"/>
        <v/>
      </c>
      <c r="U28" s="9"/>
      <c r="V28" s="9"/>
      <c r="W28" s="9"/>
      <c r="X28" s="10" t="str">
        <f>IFERROR(IF(AND(Q27="Probabilidad",Q28="Probabilidad"),(Z27-(+Z27*T28)),IF(AND(Q27="Impacto",Q28="Probabilidad"),(Z26-(+Z26*T28)),IF(Q28="Impacto",Z27,""))),"")</f>
        <v/>
      </c>
      <c r="Y28" s="11" t="str">
        <f t="shared" si="2"/>
        <v/>
      </c>
      <c r="Z28" s="8" t="str">
        <f t="shared" si="3"/>
        <v/>
      </c>
      <c r="AA28" s="11" t="str">
        <f t="shared" si="4"/>
        <v/>
      </c>
      <c r="AB28" s="8" t="str">
        <f>IFERROR(IF(AND(Q27="Impacto",Q28="Impacto"),(AB27-(+AB27*T28)),IF(AND(Q27="Probabilidad",Q28="Impacto"),(AB26-(+AB26*T28)),IF(Q28="Probabilidad",AB27,""))),"")</f>
        <v/>
      </c>
      <c r="AC28" s="12" t="str">
        <f t="shared" si="5"/>
        <v/>
      </c>
      <c r="AD28" s="135"/>
      <c r="AE28" s="128"/>
      <c r="AF28" s="13"/>
      <c r="AG28" s="13"/>
      <c r="AH28" s="14"/>
      <c r="AI28" s="14"/>
      <c r="AJ28" s="13"/>
      <c r="AK28" s="5"/>
    </row>
    <row r="29" spans="1:37" ht="30" hidden="1" customHeight="1" x14ac:dyDescent="0.2">
      <c r="A29" s="5"/>
      <c r="B29" s="16"/>
      <c r="C29" s="16"/>
      <c r="D29" s="16"/>
      <c r="E29" s="16"/>
      <c r="F29" s="16"/>
      <c r="G29" s="17"/>
      <c r="H29" s="18" t="str">
        <f t="shared" ref="H29:H31" si="19">IF(G29&lt;=0,"",IF(G29&lt;=2,"Muy Baja",IF(G29&lt;=24,"Baja",IF(G29&lt;=500,"Media",IF(G29&lt;=5000,"Alta","Muy Alta")))))</f>
        <v/>
      </c>
      <c r="I29" s="19" t="str">
        <f t="shared" ref="I29:I31" si="20">IF(H29="","",IF(H29="Muy Baja",0.2,IF(H29="Baja",0.4,IF(H29="Media",0.6,IF(H29="Alta",0.8,IF(H29="Muy Alta",1,))))))</f>
        <v/>
      </c>
      <c r="J29" s="19"/>
      <c r="K29" s="19">
        <f ca="1">IF(NOT(ISERROR(MATCH(J29,'Tabla Impacto'!$B$221:$B$223,0))),'Tabla Impacto'!$F$223&amp;"Por favor no seleccionar los criterios de impacto(Afectación Económica o presupuestal y Pérdida Reputacional)",J29)</f>
        <v>0</v>
      </c>
      <c r="L29" s="18" t="str">
        <f ca="1">IF(OR(K29='Tabla Impacto'!$C$11,K29='Tabla Impacto'!$D$11),"Leve",IF(OR(K29='Tabla Impacto'!$C$12,K29='Tabla Impacto'!$D$12),"Menor",IF(OR(K29='Tabla Impacto'!$C$13,K29='Tabla Impacto'!$D$13),"Moderado",IF(OR(K29='Tabla Impacto'!$C$14,K29='Tabla Impacto'!$D$14),"Mayor",IF(OR(K29='Tabla Impacto'!$C$15,K29='Tabla Impacto'!$D$15),"Catastrófico","")))))</f>
        <v/>
      </c>
      <c r="M29" s="19" t="str">
        <f t="shared" ref="M29:M31" ca="1" si="21">IF(L29="","",IF(L29="Leve",0.2,IF(L29="Menor",0.4,IF(L29="Moderado",0.6,IF(L29="Mayor",0.8,IF(L29="Catastrófico",1,))))))</f>
        <v/>
      </c>
      <c r="N29" s="20" t="str">
        <f t="shared" ref="N29:N31" ca="1" si="22">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5"/>
      <c r="P29" s="6"/>
      <c r="Q29" s="5" t="str">
        <f t="shared" si="0"/>
        <v/>
      </c>
      <c r="R29" s="7"/>
      <c r="S29" s="7"/>
      <c r="T29" s="8" t="str">
        <f t="shared" si="18"/>
        <v/>
      </c>
      <c r="U29" s="7"/>
      <c r="V29" s="7"/>
      <c r="W29" s="7"/>
      <c r="X29" s="10" t="str">
        <f t="shared" ref="X29:X31" si="23">IFERROR(IF(Q29="Probabilidad",(I29-(+I29*T29)),IF(Q29="Impacto",I29,"")),"")</f>
        <v/>
      </c>
      <c r="Y29" s="11" t="str">
        <f t="shared" si="2"/>
        <v/>
      </c>
      <c r="Z29" s="8" t="str">
        <f t="shared" si="3"/>
        <v/>
      </c>
      <c r="AA29" s="11" t="str">
        <f t="shared" si="4"/>
        <v/>
      </c>
      <c r="AB29" s="8" t="str">
        <f t="shared" ref="AB29:AB31" si="24">IFERROR(IF(Q29="Impacto",(M29-(+M29*T29)),IF(Q29="Probabilidad",M29,"")),"")</f>
        <v/>
      </c>
      <c r="AC29" s="12" t="str">
        <f t="shared" si="5"/>
        <v/>
      </c>
      <c r="AD29" s="21"/>
      <c r="AE29" s="7"/>
      <c r="AF29" s="13"/>
      <c r="AG29" s="13"/>
      <c r="AH29" s="14"/>
      <c r="AI29" s="14"/>
      <c r="AJ29" s="13"/>
      <c r="AK29" s="5"/>
    </row>
    <row r="30" spans="1:37" ht="48.75" hidden="1" customHeight="1" x14ac:dyDescent="0.2">
      <c r="A30" s="5"/>
      <c r="B30" s="16"/>
      <c r="C30" s="16"/>
      <c r="D30" s="16"/>
      <c r="E30" s="16"/>
      <c r="F30" s="16"/>
      <c r="G30" s="17"/>
      <c r="H30" s="18" t="str">
        <f t="shared" si="19"/>
        <v/>
      </c>
      <c r="I30" s="19" t="str">
        <f t="shared" si="20"/>
        <v/>
      </c>
      <c r="J30" s="19"/>
      <c r="K30" s="19">
        <f ca="1">IF(NOT(ISERROR(MATCH(J30,'Tabla Impacto'!$B$221:$B$223,0))),'Tabla Impacto'!$F$223&amp;"Por favor no seleccionar los criterios de impacto(Afectación Económica o presupuestal y Pérdida Reputacional)",J30)</f>
        <v>0</v>
      </c>
      <c r="L30" s="18" t="str">
        <f ca="1">IF(OR(K30='Tabla Impacto'!$C$11,K30='Tabla Impacto'!$D$11),"Leve",IF(OR(K30='Tabla Impacto'!$C$12,K30='Tabla Impacto'!$D$12),"Menor",IF(OR(K30='Tabla Impacto'!$C$13,K30='Tabla Impacto'!$D$13),"Moderado",IF(OR(K30='Tabla Impacto'!$C$14,K30='Tabla Impacto'!$D$14),"Mayor",IF(OR(K30='Tabla Impacto'!$C$15,K30='Tabla Impacto'!$D$15),"Catastrófico","")))))</f>
        <v/>
      </c>
      <c r="M30" s="19" t="str">
        <f t="shared" ca="1" si="21"/>
        <v/>
      </c>
      <c r="N30" s="20" t="str">
        <f t="shared" ca="1" si="22"/>
        <v/>
      </c>
      <c r="O30" s="5"/>
      <c r="P30" s="6"/>
      <c r="Q30" s="5" t="str">
        <f t="shared" si="0"/>
        <v/>
      </c>
      <c r="R30" s="7"/>
      <c r="S30" s="7"/>
      <c r="T30" s="8" t="str">
        <f t="shared" si="18"/>
        <v/>
      </c>
      <c r="U30" s="7"/>
      <c r="V30" s="7"/>
      <c r="W30" s="7"/>
      <c r="X30" s="10" t="str">
        <f t="shared" si="23"/>
        <v/>
      </c>
      <c r="Y30" s="11" t="str">
        <f t="shared" si="2"/>
        <v/>
      </c>
      <c r="Z30" s="8" t="str">
        <f t="shared" si="3"/>
        <v/>
      </c>
      <c r="AA30" s="11" t="str">
        <f t="shared" si="4"/>
        <v/>
      </c>
      <c r="AB30" s="8" t="str">
        <f t="shared" si="24"/>
        <v/>
      </c>
      <c r="AC30" s="12" t="str">
        <f t="shared" si="5"/>
        <v/>
      </c>
      <c r="AD30" s="21"/>
      <c r="AE30" s="7"/>
      <c r="AF30" s="13"/>
      <c r="AG30" s="13"/>
      <c r="AH30" s="14"/>
      <c r="AI30" s="14"/>
      <c r="AJ30" s="13"/>
      <c r="AK30" s="5"/>
    </row>
    <row r="31" spans="1:37" ht="92.25" customHeight="1" x14ac:dyDescent="0.2">
      <c r="A31" s="179">
        <v>4</v>
      </c>
      <c r="B31" s="180" t="s">
        <v>56</v>
      </c>
      <c r="C31" s="181" t="s">
        <v>78</v>
      </c>
      <c r="D31" s="181" t="s">
        <v>79</v>
      </c>
      <c r="E31" s="180" t="s">
        <v>80</v>
      </c>
      <c r="F31" s="180" t="s">
        <v>60</v>
      </c>
      <c r="G31" s="179">
        <v>10</v>
      </c>
      <c r="H31" s="176" t="str">
        <f t="shared" si="19"/>
        <v>Baja</v>
      </c>
      <c r="I31" s="177">
        <f t="shared" si="20"/>
        <v>0.4</v>
      </c>
      <c r="J31" s="177" t="s">
        <v>61</v>
      </c>
      <c r="K31" s="177" t="str">
        <f>IF(NOT(ISERROR(MATCH(J31,'[1]Tabla Impacto'!$B$221:$B$223,0))),'[1]Tabla Impacto'!$F$223&amp;"Por favor no seleccionar los criterios de impacto(Afectación Económica o presupuestal y Pérdida Reputacional)",J31)</f>
        <v xml:space="preserve">     El riesgo afecta la imagen de la entidad con algunos usuarios de relevancia frente al logro de los objetivos</v>
      </c>
      <c r="L31" s="176" t="str">
        <f>IF(OR(K31='[1]Tabla Impacto'!$C$11,K31='[1]Tabla Impacto'!$D$11),"Leve",IF(OR(K31='[1]Tabla Impacto'!$C$12,K31='[1]Tabla Impacto'!$D$12),"Menor",IF(OR(K31='[1]Tabla Impacto'!$C$13,K31='[1]Tabla Impacto'!$D$13),"Moderado",IF(OR(K31='[1]Tabla Impacto'!$C$14,K31='[1]Tabla Impacto'!$D$14),"Mayor",IF(OR(K31='[1]Tabla Impacto'!$C$15,K31='[1]Tabla Impacto'!$D$15),"Catastrófico","")))))</f>
        <v/>
      </c>
      <c r="M31" s="177" t="str">
        <f t="shared" si="21"/>
        <v/>
      </c>
      <c r="N31" s="178" t="str">
        <f t="shared" si="22"/>
        <v/>
      </c>
      <c r="O31" s="5">
        <v>1</v>
      </c>
      <c r="P31" s="23" t="s">
        <v>81</v>
      </c>
      <c r="Q31" s="5" t="str">
        <f t="shared" si="0"/>
        <v>Probabilidad</v>
      </c>
      <c r="R31" s="7" t="s">
        <v>63</v>
      </c>
      <c r="S31" s="7" t="s">
        <v>64</v>
      </c>
      <c r="T31" s="8" t="str">
        <f t="shared" si="18"/>
        <v>40%</v>
      </c>
      <c r="U31" s="9" t="s">
        <v>65</v>
      </c>
      <c r="V31" s="9" t="s">
        <v>66</v>
      </c>
      <c r="W31" s="9" t="s">
        <v>67</v>
      </c>
      <c r="X31" s="10">
        <f t="shared" si="23"/>
        <v>0.24</v>
      </c>
      <c r="Y31" s="11" t="str">
        <f t="shared" si="2"/>
        <v>Baja</v>
      </c>
      <c r="Z31" s="8">
        <f t="shared" si="3"/>
        <v>0.24</v>
      </c>
      <c r="AA31" s="11" t="str">
        <f t="shared" si="4"/>
        <v/>
      </c>
      <c r="AB31" s="8" t="str">
        <f t="shared" si="24"/>
        <v/>
      </c>
      <c r="AC31" s="12" t="str">
        <f t="shared" si="5"/>
        <v/>
      </c>
      <c r="AD31" s="133"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136" t="s">
        <v>68</v>
      </c>
      <c r="AF31" s="13"/>
      <c r="AG31" s="13"/>
      <c r="AH31" s="14"/>
      <c r="AI31" s="14"/>
      <c r="AJ31" s="13"/>
      <c r="AK31" s="5"/>
    </row>
    <row r="32" spans="1:37" ht="57" customHeight="1" x14ac:dyDescent="0.2">
      <c r="A32" s="137"/>
      <c r="B32" s="137"/>
      <c r="C32" s="137"/>
      <c r="D32" s="137"/>
      <c r="E32" s="137"/>
      <c r="F32" s="137"/>
      <c r="G32" s="137"/>
      <c r="H32" s="137"/>
      <c r="I32" s="137"/>
      <c r="J32" s="137"/>
      <c r="K32" s="137"/>
      <c r="L32" s="137"/>
      <c r="M32" s="137"/>
      <c r="N32" s="137"/>
      <c r="O32" s="5">
        <v>2</v>
      </c>
      <c r="P32" s="23" t="s">
        <v>82</v>
      </c>
      <c r="Q32" s="5" t="str">
        <f t="shared" si="0"/>
        <v>Probabilidad</v>
      </c>
      <c r="R32" s="7" t="s">
        <v>63</v>
      </c>
      <c r="S32" s="7" t="s">
        <v>64</v>
      </c>
      <c r="T32" s="8" t="str">
        <f t="shared" si="18"/>
        <v>40%</v>
      </c>
      <c r="U32" s="9" t="s">
        <v>65</v>
      </c>
      <c r="V32" s="9" t="s">
        <v>66</v>
      </c>
      <c r="W32" s="9" t="s">
        <v>67</v>
      </c>
      <c r="X32" s="10">
        <f>IFERROR(IF(AND(Q31="Probabilidad",Q32="Probabilidad"),(Z31-(+Z31*T32)),IF(Q32="Probabilidad",(I31-(+I31*T32)),IF(Q32="Impacto",Z31,""))),"")</f>
        <v>0.14399999999999999</v>
      </c>
      <c r="Y32" s="11" t="str">
        <f t="shared" si="2"/>
        <v>Muy Baja</v>
      </c>
      <c r="Z32" s="8">
        <f t="shared" si="3"/>
        <v>0.14399999999999999</v>
      </c>
      <c r="AA32" s="11" t="str">
        <f t="shared" si="4"/>
        <v/>
      </c>
      <c r="AB32" s="8" t="str">
        <f>IFERROR(IF(AND(Q31="Impacto",Q32="Impacto"),(AB31-(+AB31*T32)),IF(Q32="Impacto",($M$16-(+$M$16*T32)),IF(Q32="Probabilidad",AB31,""))),"")</f>
        <v/>
      </c>
      <c r="AC32" s="12" t="str">
        <f t="shared" si="5"/>
        <v/>
      </c>
      <c r="AD32" s="134"/>
      <c r="AE32" s="137"/>
      <c r="AF32" s="13"/>
      <c r="AG32" s="13"/>
      <c r="AH32" s="14"/>
      <c r="AI32" s="14"/>
      <c r="AJ32" s="13"/>
      <c r="AK32" s="5"/>
    </row>
    <row r="33" spans="1:37" ht="61.5" customHeight="1" x14ac:dyDescent="0.2">
      <c r="A33" s="128"/>
      <c r="B33" s="128"/>
      <c r="C33" s="128"/>
      <c r="D33" s="128"/>
      <c r="E33" s="128"/>
      <c r="F33" s="128"/>
      <c r="G33" s="128"/>
      <c r="H33" s="128"/>
      <c r="I33" s="128"/>
      <c r="J33" s="128"/>
      <c r="K33" s="128"/>
      <c r="L33" s="128"/>
      <c r="M33" s="128"/>
      <c r="N33" s="128"/>
      <c r="O33" s="5">
        <v>3</v>
      </c>
      <c r="P33" s="6" t="s">
        <v>83</v>
      </c>
      <c r="Q33" s="5" t="str">
        <f t="shared" si="0"/>
        <v>Probabilidad</v>
      </c>
      <c r="R33" s="7" t="s">
        <v>63</v>
      </c>
      <c r="S33" s="7" t="s">
        <v>64</v>
      </c>
      <c r="T33" s="8" t="str">
        <f t="shared" si="18"/>
        <v>40%</v>
      </c>
      <c r="U33" s="9" t="s">
        <v>65</v>
      </c>
      <c r="V33" s="9" t="s">
        <v>66</v>
      </c>
      <c r="W33" s="9" t="s">
        <v>67</v>
      </c>
      <c r="X33" s="10">
        <f>IFERROR(IF(AND(Q32="Probabilidad",Q33="Probabilidad"),(Z32-(+Z32*T33)),IF(AND(Q32="Impacto",Q33="Probabilidad"),(Z31-(+Z31*T33)),IF(Q33="Impacto",Z32,""))),"")</f>
        <v>8.6399999999999991E-2</v>
      </c>
      <c r="Y33" s="11" t="str">
        <f t="shared" si="2"/>
        <v>Muy Baja</v>
      </c>
      <c r="Z33" s="8">
        <f t="shared" si="3"/>
        <v>8.6399999999999991E-2</v>
      </c>
      <c r="AA33" s="11" t="str">
        <f t="shared" si="4"/>
        <v/>
      </c>
      <c r="AB33" s="8" t="str">
        <f>IFERROR(IF(AND(Q32="Impacto",Q33="Impacto"),(AB32-(+AB32*T33)),IF(AND(Q32="Probabilidad",Q33="Impacto"),(AB31-(+AB31*T33)),IF(Q33="Probabilidad",AB32,""))),"")</f>
        <v/>
      </c>
      <c r="AC33" s="12" t="str">
        <f t="shared" si="5"/>
        <v/>
      </c>
      <c r="AD33" s="135"/>
      <c r="AE33" s="128"/>
      <c r="AF33" s="13"/>
      <c r="AG33" s="13"/>
      <c r="AH33" s="14"/>
      <c r="AI33" s="14"/>
      <c r="AJ33" s="13"/>
      <c r="AK33" s="5"/>
    </row>
    <row r="34" spans="1:37" ht="16.5" hidden="1" customHeight="1" x14ac:dyDescent="0.2">
      <c r="A34" s="5"/>
      <c r="B34" s="16"/>
      <c r="C34" s="16"/>
      <c r="D34" s="16"/>
      <c r="E34" s="16"/>
      <c r="F34" s="16"/>
      <c r="G34" s="17"/>
      <c r="H34" s="18" t="str">
        <f t="shared" ref="H34:H36" si="25">IF(G34&lt;=0,"",IF(G34&lt;=2,"Muy Baja",IF(G34&lt;=24,"Baja",IF(G34&lt;=500,"Media",IF(G34&lt;=5000,"Alta","Muy Alta")))))</f>
        <v/>
      </c>
      <c r="I34" s="19" t="str">
        <f t="shared" ref="I34:I36" si="26">IF(H34="","",IF(H34="Muy Baja",0.2,IF(H34="Baja",0.4,IF(H34="Media",0.6,IF(H34="Alta",0.8,IF(H34="Muy Alta",1,))))))</f>
        <v/>
      </c>
      <c r="J34" s="19"/>
      <c r="K34" s="19">
        <f ca="1">IF(NOT(ISERROR(MATCH(J34,'Tabla Impacto'!$B$221:$B$223,0))),'Tabla Impacto'!$F$223&amp;"Por favor no seleccionar los criterios de impacto(Afectación Económica o presupuestal y Pérdida Reputacional)",J34)</f>
        <v>0</v>
      </c>
      <c r="L34" s="18" t="str">
        <f ca="1">IF(OR(K34='Tabla Impacto'!$C$11,K34='Tabla Impacto'!$D$11),"Leve",IF(OR(K34='Tabla Impacto'!$C$12,K34='Tabla Impacto'!$D$12),"Menor",IF(OR(K34='Tabla Impacto'!$C$13,K34='Tabla Impacto'!$D$13),"Moderado",IF(OR(K34='Tabla Impacto'!$C$14,K34='Tabla Impacto'!$D$14),"Mayor",IF(OR(K34='Tabla Impacto'!$C$15,K34='Tabla Impacto'!$D$15),"Catastrófico","")))))</f>
        <v/>
      </c>
      <c r="M34" s="19" t="str">
        <f t="shared" ref="M34:M36" ca="1" si="27">IF(L34="","",IF(L34="Leve",0.2,IF(L34="Menor",0.4,IF(L34="Moderado",0.6,IF(L34="Mayor",0.8,IF(L34="Catastrófico",1,))))))</f>
        <v/>
      </c>
      <c r="N34" s="20" t="str">
        <f t="shared" ref="N34:N36" ca="1" si="28">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5"/>
      <c r="P34" s="6"/>
      <c r="Q34" s="5" t="str">
        <f t="shared" si="0"/>
        <v/>
      </c>
      <c r="R34" s="7"/>
      <c r="S34" s="7"/>
      <c r="T34" s="8" t="str">
        <f t="shared" si="18"/>
        <v/>
      </c>
      <c r="U34" s="7"/>
      <c r="V34" s="7"/>
      <c r="W34" s="7"/>
      <c r="X34" s="10" t="str">
        <f t="shared" ref="X34:X36" si="29">IFERROR(IF(Q34="Probabilidad",(I34-(+I34*T34)),IF(Q34="Impacto",I34,"")),"")</f>
        <v/>
      </c>
      <c r="Y34" s="11" t="str">
        <f t="shared" si="2"/>
        <v/>
      </c>
      <c r="Z34" s="8" t="str">
        <f t="shared" si="3"/>
        <v/>
      </c>
      <c r="AA34" s="11" t="str">
        <f t="shared" si="4"/>
        <v/>
      </c>
      <c r="AB34" s="8" t="str">
        <f t="shared" ref="AB34:AB36" si="30">IFERROR(IF(Q34="Impacto",(M34-(+M34*T34)),IF(Q34="Probabilidad",M34,"")),"")</f>
        <v/>
      </c>
      <c r="AC34" s="12" t="str">
        <f t="shared" si="5"/>
        <v/>
      </c>
      <c r="AD34" s="21"/>
      <c r="AE34" s="7"/>
      <c r="AF34" s="13"/>
      <c r="AG34" s="13"/>
      <c r="AH34" s="14"/>
      <c r="AI34" s="14"/>
      <c r="AJ34" s="13"/>
      <c r="AK34" s="5"/>
    </row>
    <row r="35" spans="1:37" ht="48.75" hidden="1" customHeight="1" x14ac:dyDescent="0.2">
      <c r="A35" s="5"/>
      <c r="B35" s="16"/>
      <c r="C35" s="16"/>
      <c r="D35" s="16"/>
      <c r="E35" s="16"/>
      <c r="F35" s="16"/>
      <c r="G35" s="17"/>
      <c r="H35" s="18" t="str">
        <f t="shared" si="25"/>
        <v/>
      </c>
      <c r="I35" s="19" t="str">
        <f t="shared" si="26"/>
        <v/>
      </c>
      <c r="J35" s="19"/>
      <c r="K35" s="19">
        <f ca="1">IF(NOT(ISERROR(MATCH(J35,'Tabla Impacto'!$B$221:$B$223,0))),'Tabla Impacto'!$F$223&amp;"Por favor no seleccionar los criterios de impacto(Afectación Económica o presupuestal y Pérdida Reputacional)",J35)</f>
        <v>0</v>
      </c>
      <c r="L35" s="18" t="str">
        <f ca="1">IF(OR(K35='Tabla Impacto'!$C$11,K35='Tabla Impacto'!$D$11),"Leve",IF(OR(K35='Tabla Impacto'!$C$12,K35='Tabla Impacto'!$D$12),"Menor",IF(OR(K35='Tabla Impacto'!$C$13,K35='Tabla Impacto'!$D$13),"Moderado",IF(OR(K35='Tabla Impacto'!$C$14,K35='Tabla Impacto'!$D$14),"Mayor",IF(OR(K35='Tabla Impacto'!$C$15,K35='Tabla Impacto'!$D$15),"Catastrófico","")))))</f>
        <v/>
      </c>
      <c r="M35" s="19" t="str">
        <f t="shared" ca="1" si="27"/>
        <v/>
      </c>
      <c r="N35" s="20" t="str">
        <f t="shared" ca="1" si="28"/>
        <v/>
      </c>
      <c r="O35" s="5"/>
      <c r="P35" s="6"/>
      <c r="Q35" s="5" t="str">
        <f t="shared" si="0"/>
        <v/>
      </c>
      <c r="R35" s="7"/>
      <c r="S35" s="7"/>
      <c r="T35" s="8" t="str">
        <f t="shared" si="18"/>
        <v/>
      </c>
      <c r="U35" s="7"/>
      <c r="V35" s="7"/>
      <c r="W35" s="7"/>
      <c r="X35" s="10" t="str">
        <f t="shared" si="29"/>
        <v/>
      </c>
      <c r="Y35" s="11" t="str">
        <f t="shared" si="2"/>
        <v/>
      </c>
      <c r="Z35" s="8" t="str">
        <f t="shared" si="3"/>
        <v/>
      </c>
      <c r="AA35" s="11" t="str">
        <f t="shared" si="4"/>
        <v/>
      </c>
      <c r="AB35" s="8" t="str">
        <f t="shared" si="30"/>
        <v/>
      </c>
      <c r="AC35" s="12" t="str">
        <f t="shared" si="5"/>
        <v/>
      </c>
      <c r="AD35" s="21"/>
      <c r="AE35" s="7"/>
      <c r="AF35" s="13"/>
      <c r="AG35" s="13"/>
      <c r="AH35" s="14"/>
      <c r="AI35" s="14"/>
      <c r="AJ35" s="13"/>
      <c r="AK35" s="5"/>
    </row>
    <row r="36" spans="1:37" ht="39.75" customHeight="1" x14ac:dyDescent="0.2">
      <c r="A36" s="179">
        <v>5</v>
      </c>
      <c r="B36" s="180" t="s">
        <v>56</v>
      </c>
      <c r="C36" s="180" t="s">
        <v>84</v>
      </c>
      <c r="D36" s="180" t="s">
        <v>85</v>
      </c>
      <c r="E36" s="180" t="s">
        <v>86</v>
      </c>
      <c r="F36" s="180" t="s">
        <v>60</v>
      </c>
      <c r="G36" s="179">
        <v>12</v>
      </c>
      <c r="H36" s="176" t="str">
        <f t="shared" si="25"/>
        <v>Baja</v>
      </c>
      <c r="I36" s="177">
        <f t="shared" si="26"/>
        <v>0.4</v>
      </c>
      <c r="J36" s="177" t="s">
        <v>61</v>
      </c>
      <c r="K36" s="177" t="str">
        <f>IF(NOT(ISERROR(MATCH(J36,'[1]Tabla Impacto'!$B$221:$B$223,0))),'[1]Tabla Impacto'!$F$223&amp;"Por favor no seleccionar los criterios de impacto(Afectación Económica o presupuestal y Pérdida Reputacional)",J36)</f>
        <v xml:space="preserve">     El riesgo afecta la imagen de la entidad con algunos usuarios de relevancia frente al logro de los objetivos</v>
      </c>
      <c r="L36" s="176" t="str">
        <f>IF(OR(K36='[1]Tabla Impacto'!$C$11,K36='[1]Tabla Impacto'!$D$11),"Leve",IF(OR(K36='[1]Tabla Impacto'!$C$12,K36='[1]Tabla Impacto'!$D$12),"Menor",IF(OR(K36='[1]Tabla Impacto'!$C$13,K36='[1]Tabla Impacto'!$D$13),"Moderado",IF(OR(K36='[1]Tabla Impacto'!$C$14,K36='[1]Tabla Impacto'!$D$14),"Mayor",IF(OR(K36='[1]Tabla Impacto'!$C$15,K36='[1]Tabla Impacto'!$D$15),"Catastrófico","")))))</f>
        <v/>
      </c>
      <c r="M36" s="177" t="str">
        <f t="shared" si="27"/>
        <v/>
      </c>
      <c r="N36" s="178" t="str">
        <f t="shared" si="28"/>
        <v/>
      </c>
      <c r="O36" s="5">
        <v>1</v>
      </c>
      <c r="P36" s="6" t="s">
        <v>87</v>
      </c>
      <c r="Q36" s="5" t="str">
        <f t="shared" si="0"/>
        <v>Probabilidad</v>
      </c>
      <c r="R36" s="7" t="s">
        <v>63</v>
      </c>
      <c r="S36" s="7" t="s">
        <v>64</v>
      </c>
      <c r="T36" s="8" t="str">
        <f t="shared" si="18"/>
        <v>40%</v>
      </c>
      <c r="U36" s="9" t="s">
        <v>65</v>
      </c>
      <c r="V36" s="9" t="s">
        <v>66</v>
      </c>
      <c r="W36" s="9" t="s">
        <v>67</v>
      </c>
      <c r="X36" s="10">
        <f t="shared" si="29"/>
        <v>0.24</v>
      </c>
      <c r="Y36" s="11" t="str">
        <f t="shared" si="2"/>
        <v>Baja</v>
      </c>
      <c r="Z36" s="8">
        <f t="shared" si="3"/>
        <v>0.24</v>
      </c>
      <c r="AA36" s="11" t="str">
        <f t="shared" si="4"/>
        <v/>
      </c>
      <c r="AB36" s="8" t="str">
        <f t="shared" si="30"/>
        <v/>
      </c>
      <c r="AC36" s="12" t="str">
        <f t="shared" si="5"/>
        <v/>
      </c>
      <c r="AD36" s="133"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136" t="s">
        <v>68</v>
      </c>
      <c r="AF36" s="13"/>
      <c r="AG36" s="13"/>
      <c r="AH36" s="14"/>
      <c r="AI36" s="14"/>
      <c r="AJ36" s="13"/>
      <c r="AK36" s="5"/>
    </row>
    <row r="37" spans="1:37" ht="40.5" customHeight="1" x14ac:dyDescent="0.2">
      <c r="A37" s="137"/>
      <c r="B37" s="137"/>
      <c r="C37" s="137"/>
      <c r="D37" s="137"/>
      <c r="E37" s="137"/>
      <c r="F37" s="137"/>
      <c r="G37" s="137"/>
      <c r="H37" s="137"/>
      <c r="I37" s="137"/>
      <c r="J37" s="137"/>
      <c r="K37" s="137"/>
      <c r="L37" s="137"/>
      <c r="M37" s="137"/>
      <c r="N37" s="137"/>
      <c r="O37" s="5">
        <v>2</v>
      </c>
      <c r="P37" s="23" t="s">
        <v>88</v>
      </c>
      <c r="Q37" s="5" t="str">
        <f t="shared" si="0"/>
        <v>Probabilidad</v>
      </c>
      <c r="R37" s="7" t="s">
        <v>63</v>
      </c>
      <c r="S37" s="7" t="s">
        <v>64</v>
      </c>
      <c r="T37" s="8" t="str">
        <f t="shared" si="18"/>
        <v>40%</v>
      </c>
      <c r="U37" s="9" t="s">
        <v>65</v>
      </c>
      <c r="V37" s="9" t="s">
        <v>66</v>
      </c>
      <c r="W37" s="9" t="s">
        <v>67</v>
      </c>
      <c r="X37" s="10">
        <f>IFERROR(IF(AND(Q36="Probabilidad",Q37="Probabilidad"),(Z36-(+Z36*T37)),IF(Q37="Probabilidad",(I36-(+I36*T37)),IF(Q37="Impacto",Z36,""))),"")</f>
        <v>0.14399999999999999</v>
      </c>
      <c r="Y37" s="11" t="str">
        <f t="shared" si="2"/>
        <v>Muy Baja</v>
      </c>
      <c r="Z37" s="8">
        <f t="shared" si="3"/>
        <v>0.14399999999999999</v>
      </c>
      <c r="AA37" s="11" t="str">
        <f t="shared" si="4"/>
        <v/>
      </c>
      <c r="AB37" s="8" t="str">
        <f>IFERROR(IF(AND(Q36="Impacto",Q37="Impacto"),(AB36-(+AB36*T37)),IF(Q37="Impacto",($M$16-(+$M$16*T37)),IF(Q37="Probabilidad",AB36,""))),"")</f>
        <v/>
      </c>
      <c r="AC37" s="12" t="str">
        <f t="shared" si="5"/>
        <v/>
      </c>
      <c r="AD37" s="134"/>
      <c r="AE37" s="137"/>
      <c r="AF37" s="13"/>
      <c r="AG37" s="13"/>
      <c r="AH37" s="14"/>
      <c r="AI37" s="14"/>
      <c r="AJ37" s="13"/>
      <c r="AK37" s="5"/>
    </row>
    <row r="38" spans="1:37" ht="39.75" customHeight="1" x14ac:dyDescent="0.2">
      <c r="A38" s="128"/>
      <c r="B38" s="128"/>
      <c r="C38" s="128"/>
      <c r="D38" s="128"/>
      <c r="E38" s="128"/>
      <c r="F38" s="128"/>
      <c r="G38" s="128"/>
      <c r="H38" s="128"/>
      <c r="I38" s="128"/>
      <c r="J38" s="128"/>
      <c r="K38" s="128"/>
      <c r="L38" s="128"/>
      <c r="M38" s="128"/>
      <c r="N38" s="128"/>
      <c r="O38" s="5">
        <v>3</v>
      </c>
      <c r="P38" s="6" t="s">
        <v>89</v>
      </c>
      <c r="Q38" s="5" t="str">
        <f t="shared" si="0"/>
        <v>Probabilidad</v>
      </c>
      <c r="R38" s="7" t="s">
        <v>63</v>
      </c>
      <c r="S38" s="7" t="s">
        <v>64</v>
      </c>
      <c r="T38" s="8" t="str">
        <f t="shared" si="18"/>
        <v>40%</v>
      </c>
      <c r="U38" s="9" t="s">
        <v>65</v>
      </c>
      <c r="V38" s="9" t="s">
        <v>66</v>
      </c>
      <c r="W38" s="9" t="s">
        <v>67</v>
      </c>
      <c r="X38" s="10">
        <f>IFERROR(IF(AND(Q37="Probabilidad",Q38="Probabilidad"),(Z37-(+Z37*T38)),IF(AND(Q37="Impacto",Q38="Probabilidad"),(Z36-(+Z36*T38)),IF(Q38="Impacto",Z37,""))),"")</f>
        <v>8.6399999999999991E-2</v>
      </c>
      <c r="Y38" s="11" t="str">
        <f t="shared" si="2"/>
        <v>Muy Baja</v>
      </c>
      <c r="Z38" s="8">
        <f t="shared" si="3"/>
        <v>8.6399999999999991E-2</v>
      </c>
      <c r="AA38" s="11" t="str">
        <f t="shared" si="4"/>
        <v/>
      </c>
      <c r="AB38" s="8" t="str">
        <f>IFERROR(IF(AND(Q37="Impacto",Q38="Impacto"),(AB37-(+AB37*T38)),IF(AND(Q37="Probabilidad",Q38="Impacto"),(AB36-(+AB36*T38)),IF(Q38="Probabilidad",AB37,""))),"")</f>
        <v/>
      </c>
      <c r="AC38" s="12" t="str">
        <f t="shared" si="5"/>
        <v/>
      </c>
      <c r="AD38" s="135"/>
      <c r="AE38" s="128"/>
      <c r="AF38" s="13"/>
      <c r="AG38" s="13"/>
      <c r="AH38" s="14"/>
      <c r="AI38" s="14"/>
      <c r="AJ38" s="13"/>
      <c r="AK38" s="5"/>
    </row>
    <row r="39" spans="1:37" ht="24" hidden="1" customHeight="1" x14ac:dyDescent="0.2">
      <c r="A39" s="5"/>
      <c r="B39" s="16"/>
      <c r="C39" s="16"/>
      <c r="D39" s="16"/>
      <c r="E39" s="16"/>
      <c r="F39" s="16"/>
      <c r="G39" s="17"/>
      <c r="H39" s="18" t="str">
        <f t="shared" ref="H39:H41" si="31">IF(G39&lt;=0,"",IF(G39&lt;=2,"Muy Baja",IF(G39&lt;=24,"Baja",IF(G39&lt;=500,"Media",IF(G39&lt;=5000,"Alta","Muy Alta")))))</f>
        <v/>
      </c>
      <c r="I39" s="19" t="str">
        <f t="shared" ref="I39:I41" si="32">IF(H39="","",IF(H39="Muy Baja",0.2,IF(H39="Baja",0.4,IF(H39="Media",0.6,IF(H39="Alta",0.8,IF(H39="Muy Alta",1,))))))</f>
        <v/>
      </c>
      <c r="J39" s="19"/>
      <c r="K39" s="19">
        <f ca="1">IF(NOT(ISERROR(MATCH(J39,'Tabla Impacto'!$B$221:$B$223,0))),'Tabla Impacto'!$F$223&amp;"Por favor no seleccionar los criterios de impacto(Afectación Económica o presupuestal y Pérdida Reputacional)",J39)</f>
        <v>0</v>
      </c>
      <c r="L39" s="18" t="str">
        <f ca="1">IF(OR(K39='Tabla Impacto'!$C$11,K39='Tabla Impacto'!$D$11),"Leve",IF(OR(K39='Tabla Impacto'!$C$12,K39='Tabla Impacto'!$D$12),"Menor",IF(OR(K39='Tabla Impacto'!$C$13,K39='Tabla Impacto'!$D$13),"Moderado",IF(OR(K39='Tabla Impacto'!$C$14,K39='Tabla Impacto'!$D$14),"Mayor",IF(OR(K39='Tabla Impacto'!$C$15,K39='Tabla Impacto'!$D$15),"Catastrófico","")))))</f>
        <v/>
      </c>
      <c r="M39" s="19" t="str">
        <f t="shared" ref="M39:M41" ca="1" si="33">IF(L39="","",IF(L39="Leve",0.2,IF(L39="Menor",0.4,IF(L39="Moderado",0.6,IF(L39="Mayor",0.8,IF(L39="Catastrófico",1,))))))</f>
        <v/>
      </c>
      <c r="N39" s="20" t="str">
        <f t="shared" ref="N39:N41" ca="1" si="34">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5"/>
      <c r="P39" s="6"/>
      <c r="Q39" s="5" t="str">
        <f t="shared" si="0"/>
        <v/>
      </c>
      <c r="R39" s="7"/>
      <c r="S39" s="7"/>
      <c r="T39" s="8" t="str">
        <f t="shared" si="18"/>
        <v/>
      </c>
      <c r="U39" s="7"/>
      <c r="V39" s="7"/>
      <c r="W39" s="7"/>
      <c r="X39" s="10" t="str">
        <f t="shared" ref="X39:X41" si="35">IFERROR(IF(Q39="Probabilidad",(I39-(+I39*T39)),IF(Q39="Impacto",I39,"")),"")</f>
        <v/>
      </c>
      <c r="Y39" s="11" t="str">
        <f t="shared" si="2"/>
        <v/>
      </c>
      <c r="Z39" s="8" t="str">
        <f t="shared" si="3"/>
        <v/>
      </c>
      <c r="AA39" s="11" t="str">
        <f t="shared" si="4"/>
        <v/>
      </c>
      <c r="AB39" s="8" t="str">
        <f t="shared" ref="AB39:AB41" si="36">IFERROR(IF(Q39="Impacto",(M39-(+M39*T39)),IF(Q39="Probabilidad",M39,"")),"")</f>
        <v/>
      </c>
      <c r="AC39" s="12" t="str">
        <f t="shared" si="5"/>
        <v/>
      </c>
      <c r="AD39" s="21"/>
      <c r="AE39" s="7"/>
      <c r="AF39" s="13"/>
      <c r="AG39" s="13"/>
      <c r="AH39" s="14"/>
      <c r="AI39" s="14"/>
      <c r="AJ39" s="13"/>
      <c r="AK39" s="5"/>
    </row>
    <row r="40" spans="1:37" ht="20.25" hidden="1" customHeight="1" x14ac:dyDescent="0.2">
      <c r="A40" s="5"/>
      <c r="B40" s="16"/>
      <c r="C40" s="16"/>
      <c r="D40" s="16"/>
      <c r="E40" s="16"/>
      <c r="F40" s="16"/>
      <c r="G40" s="17"/>
      <c r="H40" s="18" t="str">
        <f t="shared" si="31"/>
        <v/>
      </c>
      <c r="I40" s="19" t="str">
        <f t="shared" si="32"/>
        <v/>
      </c>
      <c r="J40" s="19"/>
      <c r="K40" s="19">
        <f ca="1">IF(NOT(ISERROR(MATCH(J40,'Tabla Impacto'!$B$221:$B$223,0))),'Tabla Impacto'!$F$223&amp;"Por favor no seleccionar los criterios de impacto(Afectación Económica o presupuestal y Pérdida Reputacional)",J40)</f>
        <v>0</v>
      </c>
      <c r="L40" s="18" t="str">
        <f ca="1">IF(OR(K40='Tabla Impacto'!$C$11,K40='Tabla Impacto'!$D$11),"Leve",IF(OR(K40='Tabla Impacto'!$C$12,K40='Tabla Impacto'!$D$12),"Menor",IF(OR(K40='Tabla Impacto'!$C$13,K40='Tabla Impacto'!$D$13),"Moderado",IF(OR(K40='Tabla Impacto'!$C$14,K40='Tabla Impacto'!$D$14),"Mayor",IF(OR(K40='Tabla Impacto'!$C$15,K40='Tabla Impacto'!$D$15),"Catastrófico","")))))</f>
        <v/>
      </c>
      <c r="M40" s="19" t="str">
        <f t="shared" ca="1" si="33"/>
        <v/>
      </c>
      <c r="N40" s="20" t="str">
        <f t="shared" ca="1" si="34"/>
        <v/>
      </c>
      <c r="O40" s="5"/>
      <c r="P40" s="6"/>
      <c r="Q40" s="5" t="str">
        <f t="shared" si="0"/>
        <v/>
      </c>
      <c r="R40" s="7"/>
      <c r="S40" s="7"/>
      <c r="T40" s="8" t="str">
        <f t="shared" si="18"/>
        <v/>
      </c>
      <c r="U40" s="7"/>
      <c r="V40" s="7"/>
      <c r="W40" s="7"/>
      <c r="X40" s="10" t="str">
        <f t="shared" si="35"/>
        <v/>
      </c>
      <c r="Y40" s="11" t="str">
        <f t="shared" si="2"/>
        <v/>
      </c>
      <c r="Z40" s="8" t="str">
        <f t="shared" si="3"/>
        <v/>
      </c>
      <c r="AA40" s="11" t="str">
        <f t="shared" si="4"/>
        <v/>
      </c>
      <c r="AB40" s="8" t="str">
        <f t="shared" si="36"/>
        <v/>
      </c>
      <c r="AC40" s="12" t="str">
        <f t="shared" si="5"/>
        <v/>
      </c>
      <c r="AD40" s="21"/>
      <c r="AE40" s="7"/>
      <c r="AF40" s="13"/>
      <c r="AG40" s="13"/>
      <c r="AH40" s="14"/>
      <c r="AI40" s="14"/>
      <c r="AJ40" s="13"/>
      <c r="AK40" s="5"/>
    </row>
    <row r="41" spans="1:37" ht="36" customHeight="1" x14ac:dyDescent="0.2">
      <c r="A41" s="179">
        <v>6</v>
      </c>
      <c r="B41" s="180" t="s">
        <v>56</v>
      </c>
      <c r="C41" s="180" t="s">
        <v>90</v>
      </c>
      <c r="D41" s="180" t="s">
        <v>91</v>
      </c>
      <c r="E41" s="180" t="s">
        <v>274</v>
      </c>
      <c r="F41" s="180" t="s">
        <v>60</v>
      </c>
      <c r="G41" s="179">
        <v>2</v>
      </c>
      <c r="H41" s="176" t="str">
        <f t="shared" si="31"/>
        <v>Muy Baja</v>
      </c>
      <c r="I41" s="177">
        <f t="shared" si="32"/>
        <v>0.2</v>
      </c>
      <c r="J41" s="177" t="s">
        <v>92</v>
      </c>
      <c r="K41" s="177" t="str">
        <f>IF(NOT(ISERROR(MATCH(J41,'[1]Tabla Impacto'!$B$221:$B$223,0))),'[1]Tabla Impacto'!$F$223&amp;"Por favor no seleccionar los criterios de impacto(Afectación Económica o presupuestal y Pérdida Reputacional)",J41)</f>
        <v xml:space="preserve">     El riesgo afecta la imagen de la entidad internamente, de conocimiento general, nivel interno, de junta dircetiva y accionistas y/o de provedores</v>
      </c>
      <c r="L41" s="176" t="str">
        <f>IF(OR(K41='[1]Tabla Impacto'!$C$11,K41='[1]Tabla Impacto'!$D$11),"Leve",IF(OR(K41='[1]Tabla Impacto'!$C$12,K41='[1]Tabla Impacto'!$D$12),"Menor",IF(OR(K41='[1]Tabla Impacto'!$C$13,K41='[1]Tabla Impacto'!$D$13),"Moderado",IF(OR(K41='[1]Tabla Impacto'!$C$14,K41='[1]Tabla Impacto'!$D$14),"Mayor",IF(OR(K41='[1]Tabla Impacto'!$C$15,K41='[1]Tabla Impacto'!$D$15),"Catastrófico","")))))</f>
        <v/>
      </c>
      <c r="M41" s="177" t="str">
        <f t="shared" si="33"/>
        <v/>
      </c>
      <c r="N41" s="178" t="str">
        <f t="shared" si="34"/>
        <v/>
      </c>
      <c r="O41" s="5">
        <v>1</v>
      </c>
      <c r="P41" s="6" t="s">
        <v>93</v>
      </c>
      <c r="Q41" s="5" t="str">
        <f t="shared" si="0"/>
        <v>Probabilidad</v>
      </c>
      <c r="R41" s="7" t="s">
        <v>63</v>
      </c>
      <c r="S41" s="7" t="s">
        <v>64</v>
      </c>
      <c r="T41" s="8" t="str">
        <f t="shared" si="18"/>
        <v>40%</v>
      </c>
      <c r="U41" s="9" t="s">
        <v>65</v>
      </c>
      <c r="V41" s="9" t="s">
        <v>66</v>
      </c>
      <c r="W41" s="9" t="s">
        <v>67</v>
      </c>
      <c r="X41" s="10">
        <f t="shared" si="35"/>
        <v>0.12</v>
      </c>
      <c r="Y41" s="11" t="str">
        <f t="shared" si="2"/>
        <v>Muy Baja</v>
      </c>
      <c r="Z41" s="8">
        <f t="shared" si="3"/>
        <v>0.12</v>
      </c>
      <c r="AA41" s="11" t="str">
        <f t="shared" si="4"/>
        <v/>
      </c>
      <c r="AB41" s="8" t="str">
        <f t="shared" si="36"/>
        <v/>
      </c>
      <c r="AC41" s="12" t="str">
        <f t="shared" si="5"/>
        <v/>
      </c>
      <c r="AD41" s="133"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136" t="s">
        <v>68</v>
      </c>
      <c r="AF41" s="13"/>
      <c r="AG41" s="13"/>
      <c r="AH41" s="14"/>
      <c r="AI41" s="14"/>
      <c r="AJ41" s="13"/>
      <c r="AK41" s="5"/>
    </row>
    <row r="42" spans="1:37" ht="47.25" customHeight="1" x14ac:dyDescent="0.2">
      <c r="A42" s="137"/>
      <c r="B42" s="137"/>
      <c r="C42" s="137"/>
      <c r="D42" s="137"/>
      <c r="E42" s="137"/>
      <c r="F42" s="137"/>
      <c r="G42" s="137"/>
      <c r="H42" s="137"/>
      <c r="I42" s="137"/>
      <c r="J42" s="137"/>
      <c r="K42" s="137"/>
      <c r="L42" s="137"/>
      <c r="M42" s="137"/>
      <c r="N42" s="137"/>
      <c r="O42" s="5">
        <v>2</v>
      </c>
      <c r="P42" s="23" t="s">
        <v>94</v>
      </c>
      <c r="Q42" s="5" t="str">
        <f t="shared" si="0"/>
        <v>Probabilidad</v>
      </c>
      <c r="R42" s="7" t="s">
        <v>63</v>
      </c>
      <c r="S42" s="7" t="s">
        <v>64</v>
      </c>
      <c r="T42" s="8" t="str">
        <f t="shared" si="18"/>
        <v>40%</v>
      </c>
      <c r="U42" s="9" t="s">
        <v>65</v>
      </c>
      <c r="V42" s="9" t="s">
        <v>66</v>
      </c>
      <c r="W42" s="9" t="s">
        <v>67</v>
      </c>
      <c r="X42" s="10">
        <f>IFERROR(IF(AND(Q41="Probabilidad",Q42="Probabilidad"),(Z41-(+Z41*T42)),IF(Q42="Probabilidad",(I41-(+I41*T42)),IF(Q42="Impacto",Z41,""))),"")</f>
        <v>7.1999999999999995E-2</v>
      </c>
      <c r="Y42" s="11" t="str">
        <f t="shared" si="2"/>
        <v>Muy Baja</v>
      </c>
      <c r="Z42" s="8">
        <f t="shared" si="3"/>
        <v>7.1999999999999995E-2</v>
      </c>
      <c r="AA42" s="11" t="str">
        <f t="shared" si="4"/>
        <v/>
      </c>
      <c r="AB42" s="8" t="str">
        <f>IFERROR(IF(AND(Q41="Impacto",Q42="Impacto"),(AB41-(+AB41*T42)),IF(Q42="Impacto",($M$16-(+$M$16*T42)),IF(Q42="Probabilidad",AB41,""))),"")</f>
        <v/>
      </c>
      <c r="AC42" s="12" t="str">
        <f t="shared" si="5"/>
        <v/>
      </c>
      <c r="AD42" s="134"/>
      <c r="AE42" s="137"/>
      <c r="AF42" s="13"/>
      <c r="AG42" s="13"/>
      <c r="AH42" s="14"/>
      <c r="AI42" s="14"/>
      <c r="AJ42" s="13"/>
      <c r="AK42" s="5"/>
    </row>
    <row r="43" spans="1:37" ht="67.5" customHeight="1" x14ac:dyDescent="0.2">
      <c r="A43" s="128"/>
      <c r="B43" s="128"/>
      <c r="C43" s="128"/>
      <c r="D43" s="128"/>
      <c r="E43" s="128"/>
      <c r="F43" s="128"/>
      <c r="G43" s="128"/>
      <c r="H43" s="128"/>
      <c r="I43" s="128"/>
      <c r="J43" s="128"/>
      <c r="K43" s="128"/>
      <c r="L43" s="128"/>
      <c r="M43" s="128"/>
      <c r="N43" s="128"/>
      <c r="O43" s="5">
        <v>3</v>
      </c>
      <c r="P43" s="6"/>
      <c r="Q43" s="5" t="str">
        <f t="shared" si="0"/>
        <v/>
      </c>
      <c r="R43" s="7"/>
      <c r="S43" s="7"/>
      <c r="T43" s="8" t="str">
        <f t="shared" si="18"/>
        <v/>
      </c>
      <c r="U43" s="9"/>
      <c r="V43" s="9"/>
      <c r="W43" s="9"/>
      <c r="X43" s="10" t="str">
        <f>IFERROR(IF(AND(Q42="Probabilidad",Q43="Probabilidad"),(Z42-(+Z42*T43)),IF(AND(Q42="Impacto",Q43="Probabilidad"),(Z41-(+Z41*T43)),IF(Q43="Impacto",Z42,""))),"")</f>
        <v/>
      </c>
      <c r="Y43" s="11" t="str">
        <f t="shared" si="2"/>
        <v/>
      </c>
      <c r="Z43" s="8" t="str">
        <f t="shared" si="3"/>
        <v/>
      </c>
      <c r="AA43" s="11" t="str">
        <f t="shared" si="4"/>
        <v/>
      </c>
      <c r="AB43" s="8" t="str">
        <f>IFERROR(IF(AND(Q42="Impacto",Q43="Impacto"),(AB42-(+AB42*T43)),IF(AND(Q42="Probabilidad",Q43="Impacto"),(AB41-(+AB41*T43)),IF(Q43="Probabilidad",AB42,""))),"")</f>
        <v/>
      </c>
      <c r="AC43" s="12" t="str">
        <f t="shared" si="5"/>
        <v/>
      </c>
      <c r="AD43" s="135"/>
      <c r="AE43" s="128"/>
      <c r="AF43" s="13"/>
      <c r="AG43" s="13"/>
      <c r="AH43" s="14"/>
      <c r="AI43" s="14"/>
      <c r="AJ43" s="13"/>
      <c r="AK43" s="5"/>
    </row>
    <row r="44" spans="1:37" ht="17.25" hidden="1" customHeight="1" x14ac:dyDescent="0.2">
      <c r="A44" s="5"/>
      <c r="B44" s="16"/>
      <c r="C44" s="16"/>
      <c r="D44" s="16"/>
      <c r="E44" s="16"/>
      <c r="F44" s="16"/>
      <c r="G44" s="17"/>
      <c r="H44" s="18" t="str">
        <f t="shared" ref="H44:H45" si="37">IF(G44&lt;=0,"",IF(G44&lt;=2,"Muy Baja",IF(G44&lt;=24,"Baja",IF(G44&lt;=500,"Media",IF(G44&lt;=5000,"Alta","Muy Alta")))))</f>
        <v/>
      </c>
      <c r="I44" s="19" t="str">
        <f t="shared" ref="I44:I45" si="38">IF(H44="","",IF(H44="Muy Baja",0.2,IF(H44="Baja",0.4,IF(H44="Media",0.6,IF(H44="Alta",0.8,IF(H44="Muy Alta",1,))))))</f>
        <v/>
      </c>
      <c r="J44" s="19"/>
      <c r="K44" s="19">
        <f ca="1">IF(NOT(ISERROR(MATCH(J44,'Tabla Impacto'!$B$221:$B$223,0))),'Tabla Impacto'!$F$223&amp;"Por favor no seleccionar los criterios de impacto(Afectación Económica o presupuestal y Pérdida Reputacional)",J44)</f>
        <v>0</v>
      </c>
      <c r="L44" s="18" t="str">
        <f ca="1">IF(OR(K44='Tabla Impacto'!$C$11,K44='Tabla Impacto'!$D$11),"Leve",IF(OR(K44='Tabla Impacto'!$C$12,K44='Tabla Impacto'!$D$12),"Menor",IF(OR(K44='Tabla Impacto'!$C$13,K44='Tabla Impacto'!$D$13),"Moderado",IF(OR(K44='Tabla Impacto'!$C$14,K44='Tabla Impacto'!$D$14),"Mayor",IF(OR(K44='Tabla Impacto'!$C$15,K44='Tabla Impacto'!$D$15),"Catastrófico","")))))</f>
        <v/>
      </c>
      <c r="M44" s="19" t="str">
        <f t="shared" ref="M44:M45" ca="1" si="39">IF(L44="","",IF(L44="Leve",0.2,IF(L44="Menor",0.4,IF(L44="Moderado",0.6,IF(L44="Mayor",0.8,IF(L44="Catastrófico",1,))))))</f>
        <v/>
      </c>
      <c r="N44" s="20" t="str">
        <f t="shared" ref="N44:N45" ca="1" si="40">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5"/>
      <c r="P44" s="13"/>
      <c r="Q44" s="5"/>
      <c r="R44" s="7"/>
      <c r="S44" s="7"/>
      <c r="T44" s="8" t="str">
        <f t="shared" si="18"/>
        <v/>
      </c>
      <c r="U44" s="7"/>
      <c r="V44" s="7"/>
      <c r="W44" s="7"/>
      <c r="X44" s="10" t="str">
        <f t="shared" ref="X44:X45" si="41">IFERROR(IF(Q44="Probabilidad",(I44-(+I44*T44)),IF(Q44="Impacto",I44,"")),"")</f>
        <v/>
      </c>
      <c r="Y44" s="11" t="str">
        <f t="shared" si="2"/>
        <v/>
      </c>
      <c r="Z44" s="8" t="str">
        <f t="shared" si="3"/>
        <v/>
      </c>
      <c r="AA44" s="11" t="str">
        <f t="shared" si="4"/>
        <v/>
      </c>
      <c r="AB44" s="8" t="str">
        <f t="shared" ref="AB44:AB45" si="42">IFERROR(IF(Q44="Impacto",(M44-(+M44*T44)),IF(Q44="Probabilidad",M44,"")),"")</f>
        <v/>
      </c>
      <c r="AC44" s="12" t="str">
        <f t="shared" si="5"/>
        <v/>
      </c>
      <c r="AD44" s="21"/>
      <c r="AE44" s="7"/>
      <c r="AF44" s="13"/>
      <c r="AG44" s="13"/>
      <c r="AH44" s="14"/>
      <c r="AI44" s="14"/>
      <c r="AJ44" s="13"/>
      <c r="AK44" s="5"/>
    </row>
    <row r="45" spans="1:37" ht="20.25" hidden="1" customHeight="1" x14ac:dyDescent="0.2">
      <c r="A45" s="5"/>
      <c r="B45" s="16"/>
      <c r="C45" s="16"/>
      <c r="D45" s="16"/>
      <c r="E45" s="16"/>
      <c r="F45" s="16"/>
      <c r="G45" s="17"/>
      <c r="H45" s="18" t="str">
        <f t="shared" si="37"/>
        <v/>
      </c>
      <c r="I45" s="19" t="str">
        <f t="shared" si="38"/>
        <v/>
      </c>
      <c r="J45" s="19"/>
      <c r="K45" s="19">
        <f ca="1">IF(NOT(ISERROR(MATCH(J45,'Tabla Impacto'!$B$221:$B$223,0))),'Tabla Impacto'!$F$223&amp;"Por favor no seleccionar los criterios de impacto(Afectación Económica o presupuestal y Pérdida Reputacional)",J45)</f>
        <v>0</v>
      </c>
      <c r="L45" s="18" t="str">
        <f ca="1">IF(OR(K45='Tabla Impacto'!$C$11,K45='Tabla Impacto'!$D$11),"Leve",IF(OR(K45='Tabla Impacto'!$C$12,K45='Tabla Impacto'!$D$12),"Menor",IF(OR(K45='Tabla Impacto'!$C$13,K45='Tabla Impacto'!$D$13),"Moderado",IF(OR(K45='Tabla Impacto'!$C$14,K45='Tabla Impacto'!$D$14),"Mayor",IF(OR(K45='Tabla Impacto'!$C$15,K45='Tabla Impacto'!$D$15),"Catastrófico","")))))</f>
        <v/>
      </c>
      <c r="M45" s="19" t="str">
        <f t="shared" ca="1" si="39"/>
        <v/>
      </c>
      <c r="N45" s="20" t="str">
        <f t="shared" ca="1" si="40"/>
        <v/>
      </c>
      <c r="O45" s="5"/>
      <c r="P45" s="13"/>
      <c r="Q45" s="5" t="str">
        <f>IF(OR(R45="Preventivo",R45="Detectivo"),"Probabilidad",IF(R45="Correctivo","Impacto",""))</f>
        <v/>
      </c>
      <c r="R45" s="7"/>
      <c r="S45" s="7"/>
      <c r="T45" s="8" t="str">
        <f t="shared" si="18"/>
        <v/>
      </c>
      <c r="U45" s="7"/>
      <c r="V45" s="7"/>
      <c r="W45" s="7"/>
      <c r="X45" s="10" t="str">
        <f t="shared" si="41"/>
        <v/>
      </c>
      <c r="Y45" s="11" t="str">
        <f t="shared" si="2"/>
        <v/>
      </c>
      <c r="Z45" s="8" t="str">
        <f t="shared" si="3"/>
        <v/>
      </c>
      <c r="AA45" s="11" t="str">
        <f t="shared" si="4"/>
        <v/>
      </c>
      <c r="AB45" s="8" t="str">
        <f t="shared" si="42"/>
        <v/>
      </c>
      <c r="AC45" s="12" t="str">
        <f t="shared" si="5"/>
        <v/>
      </c>
      <c r="AD45" s="21"/>
      <c r="AE45" s="7"/>
      <c r="AF45" s="13"/>
      <c r="AG45" s="13"/>
      <c r="AH45" s="14"/>
      <c r="AI45" s="14"/>
      <c r="AJ45" s="13"/>
      <c r="AK45" s="5"/>
    </row>
    <row r="46" spans="1:37" ht="16.5" customHeight="1" x14ac:dyDescent="0.2">
      <c r="A46" s="5"/>
      <c r="B46" s="182" t="s">
        <v>95</v>
      </c>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2"/>
    </row>
    <row r="47" spans="1:37" ht="16.5" customHeight="1" x14ac:dyDescent="0.3">
      <c r="A47" s="1"/>
      <c r="B47" s="24" t="s">
        <v>96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25"/>
      <c r="AE47" s="1"/>
      <c r="AF47" s="1"/>
      <c r="AG47" s="1"/>
      <c r="AH47" s="1"/>
      <c r="AI47" s="1"/>
      <c r="AJ47" s="1"/>
      <c r="AK47" s="1"/>
    </row>
    <row r="48" spans="1:37"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25"/>
      <c r="AE48" s="1"/>
      <c r="AF48" s="1"/>
      <c r="AG48" s="1"/>
      <c r="AH48" s="1"/>
      <c r="AI48" s="1"/>
      <c r="AJ48" s="1"/>
      <c r="AK48" s="1"/>
    </row>
    <row r="49" spans="1:37" ht="16.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E49" s="1"/>
      <c r="AF49" s="1"/>
      <c r="AG49" s="1"/>
      <c r="AH49" s="1"/>
      <c r="AI49" s="1"/>
      <c r="AJ49" s="1"/>
      <c r="AK49" s="1"/>
    </row>
    <row r="50" spans="1:37" ht="16.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E50" s="1"/>
      <c r="AF50" s="1"/>
      <c r="AG50" s="1"/>
      <c r="AH50" s="1"/>
      <c r="AI50" s="1"/>
      <c r="AJ50" s="1"/>
      <c r="AK50" s="1"/>
    </row>
    <row r="51" spans="1:37" ht="16.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E51" s="1"/>
      <c r="AF51" s="1"/>
      <c r="AG51" s="1"/>
      <c r="AH51" s="1"/>
      <c r="AI51" s="1"/>
      <c r="AJ51" s="1"/>
      <c r="AK51" s="1"/>
    </row>
    <row r="52" spans="1:37" ht="16.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E52" s="1"/>
      <c r="AF52" s="1"/>
      <c r="AG52" s="1"/>
      <c r="AH52" s="1"/>
      <c r="AI52" s="1"/>
      <c r="AJ52" s="1"/>
      <c r="AK52" s="1"/>
    </row>
    <row r="53" spans="1:37" ht="16.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E53" s="1"/>
      <c r="AF53" s="1"/>
      <c r="AG53" s="1"/>
      <c r="AH53" s="1"/>
      <c r="AI53" s="1"/>
      <c r="AJ53" s="1"/>
      <c r="AK53" s="1"/>
    </row>
    <row r="54" spans="1:37" ht="16.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E54" s="1"/>
      <c r="AF54" s="1"/>
      <c r="AG54" s="1"/>
      <c r="AH54" s="1"/>
      <c r="AI54" s="1"/>
      <c r="AJ54" s="1"/>
      <c r="AK54" s="1"/>
    </row>
    <row r="55" spans="1:37" ht="16.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E55" s="1"/>
      <c r="AF55" s="1"/>
      <c r="AG55" s="1"/>
      <c r="AH55" s="1"/>
      <c r="AI55" s="1"/>
      <c r="AJ55" s="1"/>
      <c r="AK55" s="1"/>
    </row>
    <row r="56" spans="1:37" ht="16.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E56" s="1"/>
      <c r="AF56" s="1"/>
      <c r="AG56" s="1"/>
      <c r="AH56" s="1"/>
      <c r="AI56" s="1"/>
      <c r="AJ56" s="1"/>
      <c r="AK56" s="1"/>
    </row>
    <row r="57" spans="1:37" ht="16.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E57" s="1"/>
      <c r="AF57" s="1"/>
      <c r="AG57" s="1"/>
      <c r="AH57" s="1"/>
      <c r="AI57" s="1"/>
      <c r="AJ57" s="1"/>
      <c r="AK57" s="1"/>
    </row>
    <row r="58" spans="1:37" ht="16.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E58" s="1"/>
      <c r="AF58" s="1"/>
      <c r="AG58" s="1"/>
      <c r="AH58" s="1"/>
      <c r="AI58" s="1"/>
      <c r="AJ58" s="1"/>
      <c r="AK58" s="1"/>
    </row>
    <row r="59" spans="1:37" ht="16.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E59" s="1"/>
      <c r="AF59" s="1"/>
      <c r="AG59" s="1"/>
      <c r="AH59" s="1"/>
      <c r="AI59" s="1"/>
      <c r="AJ59" s="1"/>
      <c r="AK59" s="1"/>
    </row>
    <row r="60" spans="1:37" ht="16.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E60" s="1"/>
      <c r="AF60" s="1"/>
      <c r="AG60" s="1"/>
      <c r="AH60" s="1"/>
      <c r="AI60" s="1"/>
      <c r="AJ60" s="1"/>
      <c r="AK60" s="1"/>
    </row>
    <row r="61" spans="1:37" ht="16.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E61" s="1"/>
      <c r="AF61" s="1"/>
      <c r="AG61" s="1"/>
      <c r="AH61" s="1"/>
      <c r="AI61" s="1"/>
      <c r="AJ61" s="1"/>
      <c r="AK61" s="1"/>
    </row>
    <row r="62" spans="1:37" ht="16.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E62" s="1"/>
      <c r="AF62" s="1"/>
      <c r="AG62" s="1"/>
      <c r="AH62" s="1"/>
      <c r="AI62" s="1"/>
      <c r="AJ62" s="1"/>
      <c r="AK62" s="1"/>
    </row>
    <row r="63" spans="1:37" ht="16.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E63" s="1"/>
      <c r="AF63" s="1"/>
      <c r="AG63" s="1"/>
      <c r="AH63" s="1"/>
      <c r="AI63" s="1"/>
      <c r="AJ63" s="1"/>
      <c r="AK63" s="1"/>
    </row>
    <row r="64" spans="1:37" ht="16.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E64" s="1"/>
      <c r="AF64" s="1"/>
      <c r="AG64" s="1"/>
      <c r="AH64" s="1"/>
      <c r="AI64" s="1"/>
      <c r="AJ64" s="1"/>
      <c r="AK64" s="1"/>
    </row>
    <row r="65" spans="1:37" ht="16.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E65" s="1"/>
      <c r="AF65" s="1"/>
      <c r="AG65" s="1"/>
      <c r="AH65" s="1"/>
      <c r="AI65" s="1"/>
      <c r="AJ65" s="1"/>
      <c r="AK65" s="1"/>
    </row>
    <row r="66" spans="1:37" ht="16.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E66" s="1"/>
      <c r="AF66" s="1"/>
      <c r="AG66" s="1"/>
      <c r="AH66" s="1"/>
      <c r="AI66" s="1"/>
      <c r="AJ66" s="1"/>
      <c r="AK66" s="1"/>
    </row>
    <row r="67" spans="1:37" ht="16.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E67" s="1"/>
      <c r="AF67" s="1"/>
      <c r="AG67" s="1"/>
      <c r="AH67" s="1"/>
      <c r="AI67" s="1"/>
      <c r="AJ67" s="1"/>
      <c r="AK67" s="1"/>
    </row>
    <row r="68" spans="1:37" ht="16.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E68" s="1"/>
      <c r="AF68" s="1"/>
      <c r="AG68" s="1"/>
      <c r="AH68" s="1"/>
      <c r="AI68" s="1"/>
      <c r="AJ68" s="1"/>
      <c r="AK68" s="1"/>
    </row>
    <row r="69" spans="1:37" ht="16.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E69" s="1"/>
      <c r="AF69" s="1"/>
      <c r="AG69" s="1"/>
      <c r="AH69" s="1"/>
      <c r="AI69" s="1"/>
      <c r="AJ69" s="1"/>
      <c r="AK69" s="1"/>
    </row>
    <row r="70" spans="1:37" ht="16.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E70" s="1"/>
      <c r="AF70" s="1"/>
      <c r="AG70" s="1"/>
      <c r="AH70" s="1"/>
      <c r="AI70" s="1"/>
      <c r="AJ70" s="1"/>
      <c r="AK70" s="1"/>
    </row>
    <row r="71" spans="1:37" ht="16.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E71" s="1"/>
      <c r="AF71" s="1"/>
      <c r="AG71" s="1"/>
      <c r="AH71" s="1"/>
      <c r="AI71" s="1"/>
      <c r="AJ71" s="1"/>
      <c r="AK71" s="1"/>
    </row>
    <row r="72" spans="1:37" ht="16.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E72" s="1"/>
      <c r="AF72" s="1"/>
      <c r="AG72" s="1"/>
      <c r="AH72" s="1"/>
      <c r="AI72" s="1"/>
      <c r="AJ72" s="1"/>
      <c r="AK72" s="1"/>
    </row>
    <row r="73" spans="1:37" ht="16.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E73" s="1"/>
      <c r="AF73" s="1"/>
      <c r="AG73" s="1"/>
      <c r="AH73" s="1"/>
      <c r="AI73" s="1"/>
      <c r="AJ73" s="1"/>
      <c r="AK73" s="1"/>
    </row>
    <row r="74" spans="1:37" ht="16.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E74" s="1"/>
      <c r="AF74" s="1"/>
      <c r="AG74" s="1"/>
      <c r="AH74" s="1"/>
      <c r="AI74" s="1"/>
      <c r="AJ74" s="1"/>
      <c r="AK74" s="1"/>
    </row>
    <row r="75" spans="1:37" ht="16.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E75" s="1"/>
      <c r="AF75" s="1"/>
      <c r="AG75" s="1"/>
      <c r="AH75" s="1"/>
      <c r="AI75" s="1"/>
      <c r="AJ75" s="1"/>
      <c r="AK75" s="1"/>
    </row>
    <row r="76" spans="1:37" ht="16.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E76" s="1"/>
      <c r="AF76" s="1"/>
      <c r="AG76" s="1"/>
      <c r="AH76" s="1"/>
      <c r="AI76" s="1"/>
      <c r="AJ76" s="1"/>
      <c r="AK76" s="1"/>
    </row>
    <row r="77" spans="1:37" ht="16.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E77" s="1"/>
      <c r="AF77" s="1"/>
      <c r="AG77" s="1"/>
      <c r="AH77" s="1"/>
      <c r="AI77" s="1"/>
      <c r="AJ77" s="1"/>
      <c r="AK77" s="1"/>
    </row>
    <row r="78" spans="1:37" ht="16.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E78" s="1"/>
      <c r="AF78" s="1"/>
      <c r="AG78" s="1"/>
      <c r="AH78" s="1"/>
      <c r="AI78" s="1"/>
      <c r="AJ78" s="1"/>
      <c r="AK78" s="1"/>
    </row>
    <row r="79" spans="1:37" ht="16.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E79" s="1"/>
      <c r="AF79" s="1"/>
      <c r="AG79" s="1"/>
      <c r="AH79" s="1"/>
      <c r="AI79" s="1"/>
      <c r="AJ79" s="1"/>
      <c r="AK79" s="1"/>
    </row>
    <row r="80" spans="1:37" ht="1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E80" s="1"/>
      <c r="AF80" s="1"/>
      <c r="AG80" s="1"/>
      <c r="AH80" s="1"/>
      <c r="AI80" s="1"/>
      <c r="AJ80" s="1"/>
      <c r="AK80" s="1"/>
    </row>
    <row r="81" spans="1:37" ht="16.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E81" s="1"/>
      <c r="AF81" s="1"/>
      <c r="AG81" s="1"/>
      <c r="AH81" s="1"/>
      <c r="AI81" s="1"/>
      <c r="AJ81" s="1"/>
      <c r="AK81" s="1"/>
    </row>
    <row r="82" spans="1:37" ht="16.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E82" s="1"/>
      <c r="AF82" s="1"/>
      <c r="AG82" s="1"/>
      <c r="AH82" s="1"/>
      <c r="AI82" s="1"/>
      <c r="AJ82" s="1"/>
      <c r="AK82" s="1"/>
    </row>
    <row r="83" spans="1:37" ht="16.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E83" s="1"/>
      <c r="AF83" s="1"/>
      <c r="AG83" s="1"/>
      <c r="AH83" s="1"/>
      <c r="AI83" s="1"/>
      <c r="AJ83" s="1"/>
      <c r="AK83" s="1"/>
    </row>
    <row r="84" spans="1:37" ht="16.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E84" s="1"/>
      <c r="AF84" s="1"/>
      <c r="AG84" s="1"/>
      <c r="AH84" s="1"/>
      <c r="AI84" s="1"/>
      <c r="AJ84" s="1"/>
      <c r="AK84" s="1"/>
    </row>
    <row r="85" spans="1:37" ht="16.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E85" s="1"/>
      <c r="AF85" s="1"/>
      <c r="AG85" s="1"/>
      <c r="AH85" s="1"/>
      <c r="AI85" s="1"/>
      <c r="AJ85" s="1"/>
      <c r="AK85" s="1"/>
    </row>
    <row r="86" spans="1:37" ht="16.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E86" s="1"/>
      <c r="AF86" s="1"/>
      <c r="AG86" s="1"/>
      <c r="AH86" s="1"/>
      <c r="AI86" s="1"/>
      <c r="AJ86" s="1"/>
      <c r="AK86" s="1"/>
    </row>
    <row r="87" spans="1:37" ht="16.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E87" s="1"/>
      <c r="AF87" s="1"/>
      <c r="AG87" s="1"/>
      <c r="AH87" s="1"/>
      <c r="AI87" s="1"/>
      <c r="AJ87" s="1"/>
      <c r="AK87" s="1"/>
    </row>
    <row r="88" spans="1:37" ht="16.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E88" s="1"/>
      <c r="AF88" s="1"/>
      <c r="AG88" s="1"/>
      <c r="AH88" s="1"/>
      <c r="AI88" s="1"/>
      <c r="AJ88" s="1"/>
      <c r="AK88" s="1"/>
    </row>
    <row r="89" spans="1:37" ht="16.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E89" s="1"/>
      <c r="AF89" s="1"/>
      <c r="AG89" s="1"/>
      <c r="AH89" s="1"/>
      <c r="AI89" s="1"/>
      <c r="AJ89" s="1"/>
      <c r="AK89" s="1"/>
    </row>
    <row r="90" spans="1:37" ht="16.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E90" s="1"/>
      <c r="AF90" s="1"/>
      <c r="AG90" s="1"/>
      <c r="AH90" s="1"/>
      <c r="AI90" s="1"/>
      <c r="AJ90" s="1"/>
      <c r="AK90" s="1"/>
    </row>
    <row r="91" spans="1:37" ht="16.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E91" s="1"/>
      <c r="AF91" s="1"/>
      <c r="AG91" s="1"/>
      <c r="AH91" s="1"/>
      <c r="AI91" s="1"/>
      <c r="AJ91" s="1"/>
      <c r="AK91" s="1"/>
    </row>
    <row r="92" spans="1:37" ht="16.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E92" s="1"/>
      <c r="AF92" s="1"/>
      <c r="AG92" s="1"/>
      <c r="AH92" s="1"/>
      <c r="AI92" s="1"/>
      <c r="AJ92" s="1"/>
      <c r="AK92" s="1"/>
    </row>
    <row r="93" spans="1:37" ht="16.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E93" s="1"/>
      <c r="AF93" s="1"/>
      <c r="AG93" s="1"/>
      <c r="AH93" s="1"/>
      <c r="AI93" s="1"/>
      <c r="AJ93" s="1"/>
      <c r="AK93" s="1"/>
    </row>
    <row r="94" spans="1:37" ht="16.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E94" s="1"/>
      <c r="AF94" s="1"/>
      <c r="AG94" s="1"/>
      <c r="AH94" s="1"/>
      <c r="AI94" s="1"/>
      <c r="AJ94" s="1"/>
      <c r="AK94" s="1"/>
    </row>
    <row r="95" spans="1:37" ht="16.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E95" s="1"/>
      <c r="AF95" s="1"/>
      <c r="AG95" s="1"/>
      <c r="AH95" s="1"/>
      <c r="AI95" s="1"/>
      <c r="AJ95" s="1"/>
      <c r="AK95" s="1"/>
    </row>
    <row r="96" spans="1:37" ht="16.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E96" s="1"/>
      <c r="AF96" s="1"/>
      <c r="AG96" s="1"/>
      <c r="AH96" s="1"/>
      <c r="AI96" s="1"/>
      <c r="AJ96" s="1"/>
      <c r="AK96" s="1"/>
    </row>
    <row r="97" spans="1:37" ht="16.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E97" s="1"/>
      <c r="AF97" s="1"/>
      <c r="AG97" s="1"/>
      <c r="AH97" s="1"/>
      <c r="AI97" s="1"/>
      <c r="AJ97" s="1"/>
      <c r="AK97" s="1"/>
    </row>
    <row r="98" spans="1:37" ht="16.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E98" s="1"/>
      <c r="AF98" s="1"/>
      <c r="AG98" s="1"/>
      <c r="AH98" s="1"/>
      <c r="AI98" s="1"/>
      <c r="AJ98" s="1"/>
      <c r="AK98" s="1"/>
    </row>
    <row r="99" spans="1:37" ht="16.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E99" s="1"/>
      <c r="AF99" s="1"/>
      <c r="AG99" s="1"/>
      <c r="AH99" s="1"/>
      <c r="AI99" s="1"/>
      <c r="AJ99" s="1"/>
      <c r="AK99" s="1"/>
    </row>
    <row r="100" spans="1:37" ht="16.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E100" s="1"/>
      <c r="AF100" s="1"/>
      <c r="AG100" s="1"/>
      <c r="AH100" s="1"/>
      <c r="AI100" s="1"/>
      <c r="AJ100" s="1"/>
      <c r="AK100" s="1"/>
    </row>
    <row r="101" spans="1:37" ht="16.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E101" s="1"/>
      <c r="AF101" s="1"/>
      <c r="AG101" s="1"/>
      <c r="AH101" s="1"/>
      <c r="AI101" s="1"/>
      <c r="AJ101" s="1"/>
      <c r="AK101" s="1"/>
    </row>
    <row r="102" spans="1:37" ht="16.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E102" s="1"/>
      <c r="AF102" s="1"/>
      <c r="AG102" s="1"/>
      <c r="AH102" s="1"/>
      <c r="AI102" s="1"/>
      <c r="AJ102" s="1"/>
      <c r="AK102" s="1"/>
    </row>
    <row r="103" spans="1:37" ht="16.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E103" s="1"/>
      <c r="AF103" s="1"/>
      <c r="AG103" s="1"/>
      <c r="AH103" s="1"/>
      <c r="AI103" s="1"/>
      <c r="AJ103" s="1"/>
      <c r="AK103" s="1"/>
    </row>
    <row r="104" spans="1:37" ht="16.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E104" s="1"/>
      <c r="AF104" s="1"/>
      <c r="AG104" s="1"/>
      <c r="AH104" s="1"/>
      <c r="AI104" s="1"/>
      <c r="AJ104" s="1"/>
      <c r="AK104" s="1"/>
    </row>
    <row r="105" spans="1:37" ht="16.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E105" s="1"/>
      <c r="AF105" s="1"/>
      <c r="AG105" s="1"/>
      <c r="AH105" s="1"/>
      <c r="AI105" s="1"/>
      <c r="AJ105" s="1"/>
      <c r="AK105" s="1"/>
    </row>
    <row r="106" spans="1:37" ht="16.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E106" s="1"/>
      <c r="AF106" s="1"/>
      <c r="AG106" s="1"/>
      <c r="AH106" s="1"/>
      <c r="AI106" s="1"/>
      <c r="AJ106" s="1"/>
      <c r="AK106" s="1"/>
    </row>
    <row r="107" spans="1:37" ht="16.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E107" s="1"/>
      <c r="AF107" s="1"/>
      <c r="AG107" s="1"/>
      <c r="AH107" s="1"/>
      <c r="AI107" s="1"/>
      <c r="AJ107" s="1"/>
      <c r="AK107" s="1"/>
    </row>
    <row r="108" spans="1:37" ht="16.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E108" s="1"/>
      <c r="AF108" s="1"/>
      <c r="AG108" s="1"/>
      <c r="AH108" s="1"/>
      <c r="AI108" s="1"/>
      <c r="AJ108" s="1"/>
      <c r="AK108" s="1"/>
    </row>
    <row r="109" spans="1:37" ht="16.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E109" s="1"/>
      <c r="AF109" s="1"/>
      <c r="AG109" s="1"/>
      <c r="AH109" s="1"/>
      <c r="AI109" s="1"/>
      <c r="AJ109" s="1"/>
      <c r="AK109" s="1"/>
    </row>
    <row r="110" spans="1:37" ht="16.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E110" s="1"/>
      <c r="AF110" s="1"/>
      <c r="AG110" s="1"/>
      <c r="AH110" s="1"/>
      <c r="AI110" s="1"/>
      <c r="AJ110" s="1"/>
      <c r="AK110" s="1"/>
    </row>
    <row r="111" spans="1:37" ht="16.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E111" s="1"/>
      <c r="AF111" s="1"/>
      <c r="AG111" s="1"/>
      <c r="AH111" s="1"/>
      <c r="AI111" s="1"/>
      <c r="AJ111" s="1"/>
      <c r="AK111" s="1"/>
    </row>
    <row r="112" spans="1:37" ht="16.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E112" s="1"/>
      <c r="AF112" s="1"/>
      <c r="AG112" s="1"/>
      <c r="AH112" s="1"/>
      <c r="AI112" s="1"/>
      <c r="AJ112" s="1"/>
      <c r="AK112" s="1"/>
    </row>
    <row r="113" spans="1:37" ht="16.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E113" s="1"/>
      <c r="AF113" s="1"/>
      <c r="AG113" s="1"/>
      <c r="AH113" s="1"/>
      <c r="AI113" s="1"/>
      <c r="AJ113" s="1"/>
      <c r="AK113" s="1"/>
    </row>
    <row r="114" spans="1:37" ht="16.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E114" s="1"/>
      <c r="AF114" s="1"/>
      <c r="AG114" s="1"/>
      <c r="AH114" s="1"/>
      <c r="AI114" s="1"/>
      <c r="AJ114" s="1"/>
      <c r="AK114" s="1"/>
    </row>
    <row r="115" spans="1:37" ht="16.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E115" s="1"/>
      <c r="AF115" s="1"/>
      <c r="AG115" s="1"/>
      <c r="AH115" s="1"/>
      <c r="AI115" s="1"/>
      <c r="AJ115" s="1"/>
      <c r="AK115" s="1"/>
    </row>
    <row r="116" spans="1:37" ht="16.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E116" s="1"/>
      <c r="AF116" s="1"/>
      <c r="AG116" s="1"/>
      <c r="AH116" s="1"/>
      <c r="AI116" s="1"/>
      <c r="AJ116" s="1"/>
      <c r="AK116" s="1"/>
    </row>
    <row r="117" spans="1:37" ht="16.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E117" s="1"/>
      <c r="AF117" s="1"/>
      <c r="AG117" s="1"/>
      <c r="AH117" s="1"/>
      <c r="AI117" s="1"/>
      <c r="AJ117" s="1"/>
      <c r="AK117" s="1"/>
    </row>
    <row r="118" spans="1:37" ht="16.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E118" s="1"/>
      <c r="AF118" s="1"/>
      <c r="AG118" s="1"/>
      <c r="AH118" s="1"/>
      <c r="AI118" s="1"/>
      <c r="AJ118" s="1"/>
      <c r="AK118" s="1"/>
    </row>
    <row r="119" spans="1:37" ht="16.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E119" s="1"/>
      <c r="AF119" s="1"/>
      <c r="AG119" s="1"/>
      <c r="AH119" s="1"/>
      <c r="AI119" s="1"/>
      <c r="AJ119" s="1"/>
      <c r="AK119" s="1"/>
    </row>
    <row r="120" spans="1:37" ht="16.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E120" s="1"/>
      <c r="AF120" s="1"/>
      <c r="AG120" s="1"/>
      <c r="AH120" s="1"/>
      <c r="AI120" s="1"/>
      <c r="AJ120" s="1"/>
      <c r="AK120" s="1"/>
    </row>
    <row r="121" spans="1:37" ht="16.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E121" s="1"/>
      <c r="AF121" s="1"/>
      <c r="AG121" s="1"/>
      <c r="AH121" s="1"/>
      <c r="AI121" s="1"/>
      <c r="AJ121" s="1"/>
      <c r="AK121" s="1"/>
    </row>
    <row r="122" spans="1:37" ht="16.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E122" s="1"/>
      <c r="AF122" s="1"/>
      <c r="AG122" s="1"/>
      <c r="AH122" s="1"/>
      <c r="AI122" s="1"/>
      <c r="AJ122" s="1"/>
      <c r="AK122" s="1"/>
    </row>
    <row r="123" spans="1:37" ht="16.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E123" s="1"/>
      <c r="AF123" s="1"/>
      <c r="AG123" s="1"/>
      <c r="AH123" s="1"/>
      <c r="AI123" s="1"/>
      <c r="AJ123" s="1"/>
      <c r="AK123" s="1"/>
    </row>
    <row r="124" spans="1:37" ht="16.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E124" s="1"/>
      <c r="AF124" s="1"/>
      <c r="AG124" s="1"/>
      <c r="AH124" s="1"/>
      <c r="AI124" s="1"/>
      <c r="AJ124" s="1"/>
      <c r="AK124" s="1"/>
    </row>
    <row r="125" spans="1:37" ht="16.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E125" s="1"/>
      <c r="AF125" s="1"/>
      <c r="AG125" s="1"/>
      <c r="AH125" s="1"/>
      <c r="AI125" s="1"/>
      <c r="AJ125" s="1"/>
      <c r="AK125" s="1"/>
    </row>
    <row r="126" spans="1:37" ht="16.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E126" s="1"/>
      <c r="AF126" s="1"/>
      <c r="AG126" s="1"/>
      <c r="AH126" s="1"/>
      <c r="AI126" s="1"/>
      <c r="AJ126" s="1"/>
      <c r="AK126" s="1"/>
    </row>
    <row r="127" spans="1:37" ht="16.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E127" s="1"/>
      <c r="AF127" s="1"/>
      <c r="AG127" s="1"/>
      <c r="AH127" s="1"/>
      <c r="AI127" s="1"/>
      <c r="AJ127" s="1"/>
      <c r="AK127" s="1"/>
    </row>
    <row r="128" spans="1:37" ht="16.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E128" s="1"/>
      <c r="AF128" s="1"/>
      <c r="AG128" s="1"/>
      <c r="AH128" s="1"/>
      <c r="AI128" s="1"/>
      <c r="AJ128" s="1"/>
      <c r="AK128" s="1"/>
    </row>
    <row r="129" spans="1:37" ht="16.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E129" s="1"/>
      <c r="AF129" s="1"/>
      <c r="AG129" s="1"/>
      <c r="AH129" s="1"/>
      <c r="AI129" s="1"/>
      <c r="AJ129" s="1"/>
      <c r="AK129" s="1"/>
    </row>
    <row r="130" spans="1:37" ht="16.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E130" s="1"/>
      <c r="AF130" s="1"/>
      <c r="AG130" s="1"/>
      <c r="AH130" s="1"/>
      <c r="AI130" s="1"/>
      <c r="AJ130" s="1"/>
      <c r="AK130" s="1"/>
    </row>
    <row r="131" spans="1:37" ht="16.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E131" s="1"/>
      <c r="AF131" s="1"/>
      <c r="AG131" s="1"/>
      <c r="AH131" s="1"/>
      <c r="AI131" s="1"/>
      <c r="AJ131" s="1"/>
      <c r="AK131" s="1"/>
    </row>
    <row r="132" spans="1:37" ht="16.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E132" s="1"/>
      <c r="AF132" s="1"/>
      <c r="AG132" s="1"/>
      <c r="AH132" s="1"/>
      <c r="AI132" s="1"/>
      <c r="AJ132" s="1"/>
      <c r="AK132" s="1"/>
    </row>
    <row r="133" spans="1:37" ht="16.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E133" s="1"/>
      <c r="AF133" s="1"/>
      <c r="AG133" s="1"/>
      <c r="AH133" s="1"/>
      <c r="AI133" s="1"/>
      <c r="AJ133" s="1"/>
      <c r="AK133" s="1"/>
    </row>
    <row r="134" spans="1:37" ht="16.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E134" s="1"/>
      <c r="AF134" s="1"/>
      <c r="AG134" s="1"/>
      <c r="AH134" s="1"/>
      <c r="AI134" s="1"/>
      <c r="AJ134" s="1"/>
      <c r="AK134" s="1"/>
    </row>
    <row r="135" spans="1:37" ht="16.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E135" s="1"/>
      <c r="AF135" s="1"/>
      <c r="AG135" s="1"/>
      <c r="AH135" s="1"/>
      <c r="AI135" s="1"/>
      <c r="AJ135" s="1"/>
      <c r="AK135" s="1"/>
    </row>
    <row r="136" spans="1:37" ht="16.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E136" s="1"/>
      <c r="AF136" s="1"/>
      <c r="AG136" s="1"/>
      <c r="AH136" s="1"/>
      <c r="AI136" s="1"/>
      <c r="AJ136" s="1"/>
      <c r="AK136" s="1"/>
    </row>
    <row r="137" spans="1:37" ht="16.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E137" s="1"/>
      <c r="AF137" s="1"/>
      <c r="AG137" s="1"/>
      <c r="AH137" s="1"/>
      <c r="AI137" s="1"/>
      <c r="AJ137" s="1"/>
      <c r="AK137" s="1"/>
    </row>
    <row r="138" spans="1:37" ht="16.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E138" s="1"/>
      <c r="AF138" s="1"/>
      <c r="AG138" s="1"/>
      <c r="AH138" s="1"/>
      <c r="AI138" s="1"/>
      <c r="AJ138" s="1"/>
      <c r="AK138" s="1"/>
    </row>
    <row r="139" spans="1:37" ht="16.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E139" s="1"/>
      <c r="AF139" s="1"/>
      <c r="AG139" s="1"/>
      <c r="AH139" s="1"/>
      <c r="AI139" s="1"/>
      <c r="AJ139" s="1"/>
      <c r="AK139" s="1"/>
    </row>
    <row r="140" spans="1:37" ht="16.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E140" s="1"/>
      <c r="AF140" s="1"/>
      <c r="AG140" s="1"/>
      <c r="AH140" s="1"/>
      <c r="AI140" s="1"/>
      <c r="AJ140" s="1"/>
      <c r="AK140" s="1"/>
    </row>
    <row r="141" spans="1:37" ht="16.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E141" s="1"/>
      <c r="AF141" s="1"/>
      <c r="AG141" s="1"/>
      <c r="AH141" s="1"/>
      <c r="AI141" s="1"/>
      <c r="AJ141" s="1"/>
      <c r="AK141" s="1"/>
    </row>
    <row r="142" spans="1:37" ht="16.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E142" s="1"/>
      <c r="AF142" s="1"/>
      <c r="AG142" s="1"/>
      <c r="AH142" s="1"/>
      <c r="AI142" s="1"/>
      <c r="AJ142" s="1"/>
      <c r="AK142" s="1"/>
    </row>
    <row r="143" spans="1:37" ht="16.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E143" s="1"/>
      <c r="AF143" s="1"/>
      <c r="AG143" s="1"/>
      <c r="AH143" s="1"/>
      <c r="AI143" s="1"/>
      <c r="AJ143" s="1"/>
      <c r="AK143" s="1"/>
    </row>
    <row r="144" spans="1:37" ht="16.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E144" s="1"/>
      <c r="AF144" s="1"/>
      <c r="AG144" s="1"/>
      <c r="AH144" s="1"/>
      <c r="AI144" s="1"/>
      <c r="AJ144" s="1"/>
      <c r="AK144" s="1"/>
    </row>
    <row r="145" spans="1:37" ht="16.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E145" s="1"/>
      <c r="AF145" s="1"/>
      <c r="AG145" s="1"/>
      <c r="AH145" s="1"/>
      <c r="AI145" s="1"/>
      <c r="AJ145" s="1"/>
      <c r="AK145" s="1"/>
    </row>
    <row r="146" spans="1:37" ht="16.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E146" s="1"/>
      <c r="AF146" s="1"/>
      <c r="AG146" s="1"/>
      <c r="AH146" s="1"/>
      <c r="AI146" s="1"/>
      <c r="AJ146" s="1"/>
      <c r="AK146" s="1"/>
    </row>
    <row r="147" spans="1:37" ht="16.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E147" s="1"/>
      <c r="AF147" s="1"/>
      <c r="AG147" s="1"/>
      <c r="AH147" s="1"/>
      <c r="AI147" s="1"/>
      <c r="AJ147" s="1"/>
      <c r="AK147" s="1"/>
    </row>
    <row r="148" spans="1:37" ht="16.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E148" s="1"/>
      <c r="AF148" s="1"/>
      <c r="AG148" s="1"/>
      <c r="AH148" s="1"/>
      <c r="AI148" s="1"/>
      <c r="AJ148" s="1"/>
      <c r="AK148" s="1"/>
    </row>
    <row r="149" spans="1:37" ht="16.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E149" s="1"/>
      <c r="AF149" s="1"/>
      <c r="AG149" s="1"/>
      <c r="AH149" s="1"/>
      <c r="AI149" s="1"/>
      <c r="AJ149" s="1"/>
      <c r="AK149" s="1"/>
    </row>
    <row r="150" spans="1:37" ht="16.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E150" s="1"/>
      <c r="AF150" s="1"/>
      <c r="AG150" s="1"/>
      <c r="AH150" s="1"/>
      <c r="AI150" s="1"/>
      <c r="AJ150" s="1"/>
      <c r="AK150" s="1"/>
    </row>
    <row r="151" spans="1:37" ht="16.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E151" s="1"/>
      <c r="AF151" s="1"/>
      <c r="AG151" s="1"/>
      <c r="AH151" s="1"/>
      <c r="AI151" s="1"/>
      <c r="AJ151" s="1"/>
      <c r="AK151" s="1"/>
    </row>
    <row r="152" spans="1:37" ht="16.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E152" s="1"/>
      <c r="AF152" s="1"/>
      <c r="AG152" s="1"/>
      <c r="AH152" s="1"/>
      <c r="AI152" s="1"/>
      <c r="AJ152" s="1"/>
      <c r="AK152" s="1"/>
    </row>
    <row r="153" spans="1:37" ht="16.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E153" s="1"/>
      <c r="AF153" s="1"/>
      <c r="AG153" s="1"/>
      <c r="AH153" s="1"/>
      <c r="AI153" s="1"/>
      <c r="AJ153" s="1"/>
      <c r="AK153" s="1"/>
    </row>
    <row r="154" spans="1:37" ht="16.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E154" s="1"/>
      <c r="AF154" s="1"/>
      <c r="AG154" s="1"/>
      <c r="AH154" s="1"/>
      <c r="AI154" s="1"/>
      <c r="AJ154" s="1"/>
      <c r="AK154" s="1"/>
    </row>
    <row r="155" spans="1:37" ht="16.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E155" s="1"/>
      <c r="AF155" s="1"/>
      <c r="AG155" s="1"/>
      <c r="AH155" s="1"/>
      <c r="AI155" s="1"/>
      <c r="AJ155" s="1"/>
      <c r="AK155" s="1"/>
    </row>
    <row r="156" spans="1:37" ht="16.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E156" s="1"/>
      <c r="AF156" s="1"/>
      <c r="AG156" s="1"/>
      <c r="AH156" s="1"/>
      <c r="AI156" s="1"/>
      <c r="AJ156" s="1"/>
      <c r="AK156" s="1"/>
    </row>
    <row r="157" spans="1:37" ht="16.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E157" s="1"/>
      <c r="AF157" s="1"/>
      <c r="AG157" s="1"/>
      <c r="AH157" s="1"/>
      <c r="AI157" s="1"/>
      <c r="AJ157" s="1"/>
      <c r="AK157" s="1"/>
    </row>
    <row r="158" spans="1:37" ht="16.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E158" s="1"/>
      <c r="AF158" s="1"/>
      <c r="AG158" s="1"/>
      <c r="AH158" s="1"/>
      <c r="AI158" s="1"/>
      <c r="AJ158" s="1"/>
      <c r="AK158" s="1"/>
    </row>
    <row r="159" spans="1:37" ht="16.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E159" s="1"/>
      <c r="AF159" s="1"/>
      <c r="AG159" s="1"/>
      <c r="AH159" s="1"/>
      <c r="AI159" s="1"/>
      <c r="AJ159" s="1"/>
      <c r="AK159" s="1"/>
    </row>
    <row r="160" spans="1:37" ht="16.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E160" s="1"/>
      <c r="AF160" s="1"/>
      <c r="AG160" s="1"/>
      <c r="AH160" s="1"/>
      <c r="AI160" s="1"/>
      <c r="AJ160" s="1"/>
      <c r="AK160" s="1"/>
    </row>
    <row r="161" spans="1:37" ht="16.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E161" s="1"/>
      <c r="AF161" s="1"/>
      <c r="AG161" s="1"/>
      <c r="AH161" s="1"/>
      <c r="AI161" s="1"/>
      <c r="AJ161" s="1"/>
      <c r="AK161" s="1"/>
    </row>
    <row r="162" spans="1:37" ht="16.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E162" s="1"/>
      <c r="AF162" s="1"/>
      <c r="AG162" s="1"/>
      <c r="AH162" s="1"/>
      <c r="AI162" s="1"/>
      <c r="AJ162" s="1"/>
      <c r="AK162" s="1"/>
    </row>
    <row r="163" spans="1:37" ht="16.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E163" s="1"/>
      <c r="AF163" s="1"/>
      <c r="AG163" s="1"/>
      <c r="AH163" s="1"/>
      <c r="AI163" s="1"/>
      <c r="AJ163" s="1"/>
      <c r="AK163" s="1"/>
    </row>
    <row r="164" spans="1:37" ht="16.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E164" s="1"/>
      <c r="AF164" s="1"/>
      <c r="AG164" s="1"/>
      <c r="AH164" s="1"/>
      <c r="AI164" s="1"/>
      <c r="AJ164" s="1"/>
      <c r="AK164" s="1"/>
    </row>
    <row r="165" spans="1:37" ht="16.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E165" s="1"/>
      <c r="AF165" s="1"/>
      <c r="AG165" s="1"/>
      <c r="AH165" s="1"/>
      <c r="AI165" s="1"/>
      <c r="AJ165" s="1"/>
      <c r="AK165" s="1"/>
    </row>
    <row r="166" spans="1:37" ht="16.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E166" s="1"/>
      <c r="AF166" s="1"/>
      <c r="AG166" s="1"/>
      <c r="AH166" s="1"/>
      <c r="AI166" s="1"/>
      <c r="AJ166" s="1"/>
      <c r="AK166" s="1"/>
    </row>
    <row r="167" spans="1:37" ht="16.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E167" s="1"/>
      <c r="AF167" s="1"/>
      <c r="AG167" s="1"/>
      <c r="AH167" s="1"/>
      <c r="AI167" s="1"/>
      <c r="AJ167" s="1"/>
      <c r="AK167" s="1"/>
    </row>
    <row r="168" spans="1:37" ht="16.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E168" s="1"/>
      <c r="AF168" s="1"/>
      <c r="AG168" s="1"/>
      <c r="AH168" s="1"/>
      <c r="AI168" s="1"/>
      <c r="AJ168" s="1"/>
      <c r="AK168" s="1"/>
    </row>
    <row r="169" spans="1:37" ht="16.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E169" s="1"/>
      <c r="AF169" s="1"/>
      <c r="AG169" s="1"/>
      <c r="AH169" s="1"/>
      <c r="AI169" s="1"/>
      <c r="AJ169" s="1"/>
      <c r="AK169" s="1"/>
    </row>
    <row r="170" spans="1:37" ht="16.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E170" s="1"/>
      <c r="AF170" s="1"/>
      <c r="AG170" s="1"/>
      <c r="AH170" s="1"/>
      <c r="AI170" s="1"/>
      <c r="AJ170" s="1"/>
      <c r="AK170" s="1"/>
    </row>
    <row r="171" spans="1:37" ht="16.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E171" s="1"/>
      <c r="AF171" s="1"/>
      <c r="AG171" s="1"/>
      <c r="AH171" s="1"/>
      <c r="AI171" s="1"/>
      <c r="AJ171" s="1"/>
      <c r="AK171" s="1"/>
    </row>
    <row r="172" spans="1:37" ht="16.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E172" s="1"/>
      <c r="AF172" s="1"/>
      <c r="AG172" s="1"/>
      <c r="AH172" s="1"/>
      <c r="AI172" s="1"/>
      <c r="AJ172" s="1"/>
      <c r="AK172" s="1"/>
    </row>
    <row r="173" spans="1:37" ht="16.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E173" s="1"/>
      <c r="AF173" s="1"/>
      <c r="AG173" s="1"/>
      <c r="AH173" s="1"/>
      <c r="AI173" s="1"/>
      <c r="AJ173" s="1"/>
      <c r="AK173" s="1"/>
    </row>
    <row r="174" spans="1:37" ht="16.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E174" s="1"/>
      <c r="AF174" s="1"/>
      <c r="AG174" s="1"/>
      <c r="AH174" s="1"/>
      <c r="AI174" s="1"/>
      <c r="AJ174" s="1"/>
      <c r="AK174" s="1"/>
    </row>
    <row r="175" spans="1:37" ht="16.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E175" s="1"/>
      <c r="AF175" s="1"/>
      <c r="AG175" s="1"/>
      <c r="AH175" s="1"/>
      <c r="AI175" s="1"/>
      <c r="AJ175" s="1"/>
      <c r="AK175" s="1"/>
    </row>
    <row r="176" spans="1:37" ht="16.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E176" s="1"/>
      <c r="AF176" s="1"/>
      <c r="AG176" s="1"/>
      <c r="AH176" s="1"/>
      <c r="AI176" s="1"/>
      <c r="AJ176" s="1"/>
      <c r="AK176" s="1"/>
    </row>
    <row r="177" spans="1:37" ht="16.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E177" s="1"/>
      <c r="AF177" s="1"/>
      <c r="AG177" s="1"/>
      <c r="AH177" s="1"/>
      <c r="AI177" s="1"/>
      <c r="AJ177" s="1"/>
      <c r="AK177" s="1"/>
    </row>
    <row r="178" spans="1:37" ht="16.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E178" s="1"/>
      <c r="AF178" s="1"/>
      <c r="AG178" s="1"/>
      <c r="AH178" s="1"/>
      <c r="AI178" s="1"/>
      <c r="AJ178" s="1"/>
      <c r="AK178" s="1"/>
    </row>
    <row r="179" spans="1:37" ht="16.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E179" s="1"/>
      <c r="AF179" s="1"/>
      <c r="AG179" s="1"/>
      <c r="AH179" s="1"/>
      <c r="AI179" s="1"/>
      <c r="AJ179" s="1"/>
      <c r="AK179" s="1"/>
    </row>
    <row r="180" spans="1:37" ht="16.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E180" s="1"/>
      <c r="AF180" s="1"/>
      <c r="AG180" s="1"/>
      <c r="AH180" s="1"/>
      <c r="AI180" s="1"/>
      <c r="AJ180" s="1"/>
      <c r="AK180" s="1"/>
    </row>
    <row r="181" spans="1:37" ht="16.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E181" s="1"/>
      <c r="AF181" s="1"/>
      <c r="AG181" s="1"/>
      <c r="AH181" s="1"/>
      <c r="AI181" s="1"/>
      <c r="AJ181" s="1"/>
      <c r="AK181" s="1"/>
    </row>
    <row r="182" spans="1:37" ht="16.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E182" s="1"/>
      <c r="AF182" s="1"/>
      <c r="AG182" s="1"/>
      <c r="AH182" s="1"/>
      <c r="AI182" s="1"/>
      <c r="AJ182" s="1"/>
      <c r="AK182" s="1"/>
    </row>
    <row r="183" spans="1:37" ht="16.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E183" s="1"/>
      <c r="AF183" s="1"/>
      <c r="AG183" s="1"/>
      <c r="AH183" s="1"/>
      <c r="AI183" s="1"/>
      <c r="AJ183" s="1"/>
      <c r="AK183" s="1"/>
    </row>
    <row r="184" spans="1:37" ht="16.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
      <c r="AJ184" s="1"/>
      <c r="AK184" s="1"/>
    </row>
    <row r="185" spans="1:37" ht="16.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E185" s="1"/>
      <c r="AF185" s="1"/>
      <c r="AG185" s="1"/>
      <c r="AH185" s="1"/>
      <c r="AI185" s="1"/>
      <c r="AJ185" s="1"/>
      <c r="AK185" s="1"/>
    </row>
    <row r="186" spans="1:37" ht="16.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E186" s="1"/>
      <c r="AF186" s="1"/>
      <c r="AG186" s="1"/>
      <c r="AH186" s="1"/>
      <c r="AI186" s="1"/>
      <c r="AJ186" s="1"/>
      <c r="AK186" s="1"/>
    </row>
    <row r="187" spans="1:37" ht="16.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E187" s="1"/>
      <c r="AF187" s="1"/>
      <c r="AG187" s="1"/>
      <c r="AH187" s="1"/>
      <c r="AI187" s="1"/>
      <c r="AJ187" s="1"/>
      <c r="AK187" s="1"/>
    </row>
    <row r="188" spans="1:37" ht="16.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E188" s="1"/>
      <c r="AF188" s="1"/>
      <c r="AG188" s="1"/>
      <c r="AH188" s="1"/>
      <c r="AI188" s="1"/>
      <c r="AJ188" s="1"/>
      <c r="AK188" s="1"/>
    </row>
    <row r="189" spans="1:37" ht="16.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E189" s="1"/>
      <c r="AF189" s="1"/>
      <c r="AG189" s="1"/>
      <c r="AH189" s="1"/>
      <c r="AI189" s="1"/>
      <c r="AJ189" s="1"/>
      <c r="AK189" s="1"/>
    </row>
    <row r="190" spans="1:37" ht="16.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E190" s="1"/>
      <c r="AF190" s="1"/>
      <c r="AG190" s="1"/>
      <c r="AH190" s="1"/>
      <c r="AI190" s="1"/>
      <c r="AJ190" s="1"/>
      <c r="AK190" s="1"/>
    </row>
    <row r="191" spans="1:37" ht="16.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E191" s="1"/>
      <c r="AF191" s="1"/>
      <c r="AG191" s="1"/>
      <c r="AH191" s="1"/>
      <c r="AI191" s="1"/>
      <c r="AJ191" s="1"/>
      <c r="AK191" s="1"/>
    </row>
    <row r="192" spans="1:37" ht="16.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E192" s="1"/>
      <c r="AF192" s="1"/>
      <c r="AG192" s="1"/>
      <c r="AH192" s="1"/>
      <c r="AI192" s="1"/>
      <c r="AJ192" s="1"/>
      <c r="AK192" s="1"/>
    </row>
    <row r="193" spans="1:37" ht="16.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E193" s="1"/>
      <c r="AF193" s="1"/>
      <c r="AG193" s="1"/>
      <c r="AH193" s="1"/>
      <c r="AI193" s="1"/>
      <c r="AJ193" s="1"/>
      <c r="AK193" s="1"/>
    </row>
    <row r="194" spans="1:37" ht="16.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E194" s="1"/>
      <c r="AF194" s="1"/>
      <c r="AG194" s="1"/>
      <c r="AH194" s="1"/>
      <c r="AI194" s="1"/>
      <c r="AJ194" s="1"/>
      <c r="AK194" s="1"/>
    </row>
    <row r="195" spans="1:37" ht="16.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E195" s="1"/>
      <c r="AF195" s="1"/>
      <c r="AG195" s="1"/>
      <c r="AH195" s="1"/>
      <c r="AI195" s="1"/>
      <c r="AJ195" s="1"/>
      <c r="AK195" s="1"/>
    </row>
    <row r="196" spans="1:37" ht="16.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E196" s="1"/>
      <c r="AF196" s="1"/>
      <c r="AG196" s="1"/>
      <c r="AH196" s="1"/>
      <c r="AI196" s="1"/>
      <c r="AJ196" s="1"/>
      <c r="AK196" s="1"/>
    </row>
    <row r="197" spans="1:37" ht="16.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E197" s="1"/>
      <c r="AF197" s="1"/>
      <c r="AG197" s="1"/>
      <c r="AH197" s="1"/>
      <c r="AI197" s="1"/>
      <c r="AJ197" s="1"/>
      <c r="AK197" s="1"/>
    </row>
    <row r="198" spans="1:37" ht="16.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E198" s="1"/>
      <c r="AF198" s="1"/>
      <c r="AG198" s="1"/>
      <c r="AH198" s="1"/>
      <c r="AI198" s="1"/>
      <c r="AJ198" s="1"/>
      <c r="AK198" s="1"/>
    </row>
    <row r="199" spans="1:37" ht="16.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E199" s="1"/>
      <c r="AF199" s="1"/>
      <c r="AG199" s="1"/>
      <c r="AH199" s="1"/>
      <c r="AI199" s="1"/>
      <c r="AJ199" s="1"/>
      <c r="AK199" s="1"/>
    </row>
    <row r="200" spans="1:37" ht="16.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E200" s="1"/>
      <c r="AF200" s="1"/>
      <c r="AG200" s="1"/>
      <c r="AH200" s="1"/>
      <c r="AI200" s="1"/>
      <c r="AJ200" s="1"/>
      <c r="AK200" s="1"/>
    </row>
    <row r="201" spans="1:37" ht="16.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E201" s="1"/>
      <c r="AF201" s="1"/>
      <c r="AG201" s="1"/>
      <c r="AH201" s="1"/>
      <c r="AI201" s="1"/>
      <c r="AJ201" s="1"/>
      <c r="AK201" s="1"/>
    </row>
    <row r="202" spans="1:37" ht="16.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E202" s="1"/>
      <c r="AF202" s="1"/>
      <c r="AG202" s="1"/>
      <c r="AH202" s="1"/>
      <c r="AI202" s="1"/>
      <c r="AJ202" s="1"/>
      <c r="AK202" s="1"/>
    </row>
    <row r="203" spans="1:37" ht="16.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E203" s="1"/>
      <c r="AF203" s="1"/>
      <c r="AG203" s="1"/>
      <c r="AH203" s="1"/>
      <c r="AI203" s="1"/>
      <c r="AJ203" s="1"/>
      <c r="AK203" s="1"/>
    </row>
    <row r="204" spans="1:37" ht="16.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E204" s="1"/>
      <c r="AF204" s="1"/>
      <c r="AG204" s="1"/>
      <c r="AH204" s="1"/>
      <c r="AI204" s="1"/>
      <c r="AJ204" s="1"/>
      <c r="AK204" s="1"/>
    </row>
    <row r="205" spans="1:37" ht="16.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E205" s="1"/>
      <c r="AF205" s="1"/>
      <c r="AG205" s="1"/>
      <c r="AH205" s="1"/>
      <c r="AI205" s="1"/>
      <c r="AJ205" s="1"/>
      <c r="AK205" s="1"/>
    </row>
    <row r="206" spans="1:37" ht="16.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E206" s="1"/>
      <c r="AF206" s="1"/>
      <c r="AG206" s="1"/>
      <c r="AH206" s="1"/>
      <c r="AI206" s="1"/>
      <c r="AJ206" s="1"/>
      <c r="AK206" s="1"/>
    </row>
    <row r="207" spans="1:37" ht="16.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E207" s="1"/>
      <c r="AF207" s="1"/>
      <c r="AG207" s="1"/>
      <c r="AH207" s="1"/>
      <c r="AI207" s="1"/>
      <c r="AJ207" s="1"/>
      <c r="AK207" s="1"/>
    </row>
    <row r="208" spans="1:37" ht="16.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E208" s="1"/>
      <c r="AF208" s="1"/>
      <c r="AG208" s="1"/>
      <c r="AH208" s="1"/>
      <c r="AI208" s="1"/>
      <c r="AJ208" s="1"/>
      <c r="AK208" s="1"/>
    </row>
    <row r="209" spans="1:37" ht="16.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E209" s="1"/>
      <c r="AF209" s="1"/>
      <c r="AG209" s="1"/>
      <c r="AH209" s="1"/>
      <c r="AI209" s="1"/>
      <c r="AJ209" s="1"/>
      <c r="AK209" s="1"/>
    </row>
    <row r="210" spans="1:37" ht="16.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E210" s="1"/>
      <c r="AF210" s="1"/>
      <c r="AG210" s="1"/>
      <c r="AH210" s="1"/>
      <c r="AI210" s="1"/>
      <c r="AJ210" s="1"/>
      <c r="AK210" s="1"/>
    </row>
    <row r="211" spans="1:37" ht="16.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E211" s="1"/>
      <c r="AF211" s="1"/>
      <c r="AG211" s="1"/>
      <c r="AH211" s="1"/>
      <c r="AI211" s="1"/>
      <c r="AJ211" s="1"/>
      <c r="AK211" s="1"/>
    </row>
    <row r="212" spans="1:37" ht="16.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E212" s="1"/>
      <c r="AF212" s="1"/>
      <c r="AG212" s="1"/>
      <c r="AH212" s="1"/>
      <c r="AI212" s="1"/>
      <c r="AJ212" s="1"/>
      <c r="AK212" s="1"/>
    </row>
    <row r="213" spans="1:37" ht="16.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E213" s="1"/>
      <c r="AF213" s="1"/>
      <c r="AG213" s="1"/>
      <c r="AH213" s="1"/>
      <c r="AI213" s="1"/>
      <c r="AJ213" s="1"/>
      <c r="AK213" s="1"/>
    </row>
    <row r="214" spans="1:37" ht="16.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E214" s="1"/>
      <c r="AF214" s="1"/>
      <c r="AG214" s="1"/>
      <c r="AH214" s="1"/>
      <c r="AI214" s="1"/>
      <c r="AJ214" s="1"/>
      <c r="AK214" s="1"/>
    </row>
    <row r="215" spans="1:37" ht="16.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E215" s="1"/>
      <c r="AF215" s="1"/>
      <c r="AG215" s="1"/>
      <c r="AH215" s="1"/>
      <c r="AI215" s="1"/>
      <c r="AJ215" s="1"/>
      <c r="AK215" s="1"/>
    </row>
    <row r="216" spans="1:37" ht="16.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E216" s="1"/>
      <c r="AF216" s="1"/>
      <c r="AG216" s="1"/>
      <c r="AH216" s="1"/>
      <c r="AI216" s="1"/>
      <c r="AJ216" s="1"/>
      <c r="AK216" s="1"/>
    </row>
    <row r="217" spans="1:37" ht="16.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E217" s="1"/>
      <c r="AF217" s="1"/>
      <c r="AG217" s="1"/>
      <c r="AH217" s="1"/>
      <c r="AI217" s="1"/>
      <c r="AJ217" s="1"/>
      <c r="AK217" s="1"/>
    </row>
    <row r="218" spans="1:37" ht="16.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E218" s="1"/>
      <c r="AF218" s="1"/>
      <c r="AG218" s="1"/>
      <c r="AH218" s="1"/>
      <c r="AI218" s="1"/>
      <c r="AJ218" s="1"/>
      <c r="AK218" s="1"/>
    </row>
    <row r="219" spans="1:37" ht="16.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E219" s="1"/>
      <c r="AF219" s="1"/>
      <c r="AG219" s="1"/>
      <c r="AH219" s="1"/>
      <c r="AI219" s="1"/>
      <c r="AJ219" s="1"/>
      <c r="AK219" s="1"/>
    </row>
    <row r="220" spans="1:37" ht="16.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E220" s="1"/>
      <c r="AF220" s="1"/>
      <c r="AG220" s="1"/>
      <c r="AH220" s="1"/>
      <c r="AI220" s="1"/>
      <c r="AJ220" s="1"/>
      <c r="AK220" s="1"/>
    </row>
    <row r="221" spans="1:37" ht="16.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E221" s="1"/>
      <c r="AF221" s="1"/>
      <c r="AG221" s="1"/>
      <c r="AH221" s="1"/>
      <c r="AI221" s="1"/>
      <c r="AJ221" s="1"/>
      <c r="AK221" s="1"/>
    </row>
    <row r="222" spans="1:37" ht="16.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E222" s="1"/>
      <c r="AF222" s="1"/>
      <c r="AG222" s="1"/>
      <c r="AH222" s="1"/>
      <c r="AI222" s="1"/>
      <c r="AJ222" s="1"/>
      <c r="AK222" s="1"/>
    </row>
    <row r="223" spans="1:37" ht="16.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E223" s="1"/>
      <c r="AF223" s="1"/>
      <c r="AG223" s="1"/>
      <c r="AH223" s="1"/>
      <c r="AI223" s="1"/>
      <c r="AJ223" s="1"/>
      <c r="AK223" s="1"/>
    </row>
    <row r="224" spans="1:37" ht="16.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E224" s="1"/>
      <c r="AF224" s="1"/>
      <c r="AG224" s="1"/>
      <c r="AH224" s="1"/>
      <c r="AI224" s="1"/>
      <c r="AJ224" s="1"/>
      <c r="AK224" s="1"/>
    </row>
    <row r="225" spans="1:37" ht="16.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E225" s="1"/>
      <c r="AF225" s="1"/>
      <c r="AG225" s="1"/>
      <c r="AH225" s="1"/>
      <c r="AI225" s="1"/>
      <c r="AJ225" s="1"/>
      <c r="AK225" s="1"/>
    </row>
    <row r="226" spans="1:37" ht="16.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E226" s="1"/>
      <c r="AF226" s="1"/>
      <c r="AG226" s="1"/>
      <c r="AH226" s="1"/>
      <c r="AI226" s="1"/>
      <c r="AJ226" s="1"/>
      <c r="AK226" s="1"/>
    </row>
    <row r="227" spans="1:37" ht="16.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E227" s="1"/>
      <c r="AF227" s="1"/>
      <c r="AG227" s="1"/>
      <c r="AH227" s="1"/>
      <c r="AI227" s="1"/>
      <c r="AJ227" s="1"/>
      <c r="AK227" s="1"/>
    </row>
    <row r="228" spans="1:37" ht="16.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E228" s="1"/>
      <c r="AF228" s="1"/>
      <c r="AG228" s="1"/>
      <c r="AH228" s="1"/>
      <c r="AI228" s="1"/>
      <c r="AJ228" s="1"/>
      <c r="AK228" s="1"/>
    </row>
    <row r="229" spans="1:37" ht="16.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E229" s="1"/>
      <c r="AF229" s="1"/>
      <c r="AG229" s="1"/>
      <c r="AH229" s="1"/>
      <c r="AI229" s="1"/>
      <c r="AJ229" s="1"/>
      <c r="AK229" s="1"/>
    </row>
    <row r="230" spans="1:37" ht="16.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E230" s="1"/>
      <c r="AF230" s="1"/>
      <c r="AG230" s="1"/>
      <c r="AH230" s="1"/>
      <c r="AI230" s="1"/>
      <c r="AJ230" s="1"/>
      <c r="AK230" s="1"/>
    </row>
    <row r="231" spans="1:37" ht="16.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E231" s="1"/>
      <c r="AF231" s="1"/>
      <c r="AG231" s="1"/>
      <c r="AH231" s="1"/>
      <c r="AI231" s="1"/>
      <c r="AJ231" s="1"/>
      <c r="AK231" s="1"/>
    </row>
    <row r="232" spans="1:37" ht="16.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E232" s="1"/>
      <c r="AF232" s="1"/>
      <c r="AG232" s="1"/>
      <c r="AH232" s="1"/>
      <c r="AI232" s="1"/>
      <c r="AJ232" s="1"/>
      <c r="AK232" s="1"/>
    </row>
    <row r="233" spans="1:37" ht="16.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E233" s="1"/>
      <c r="AF233" s="1"/>
      <c r="AG233" s="1"/>
      <c r="AH233" s="1"/>
      <c r="AI233" s="1"/>
      <c r="AJ233" s="1"/>
      <c r="AK233" s="1"/>
    </row>
    <row r="234" spans="1:37" ht="16.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E234" s="1"/>
      <c r="AF234" s="1"/>
      <c r="AG234" s="1"/>
      <c r="AH234" s="1"/>
      <c r="AI234" s="1"/>
      <c r="AJ234" s="1"/>
      <c r="AK234" s="1"/>
    </row>
    <row r="235" spans="1:37" ht="16.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E235" s="1"/>
      <c r="AF235" s="1"/>
      <c r="AG235" s="1"/>
      <c r="AH235" s="1"/>
      <c r="AI235" s="1"/>
      <c r="AJ235" s="1"/>
      <c r="AK235" s="1"/>
    </row>
    <row r="236" spans="1:37" ht="16.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E236" s="1"/>
      <c r="AF236" s="1"/>
      <c r="AG236" s="1"/>
      <c r="AH236" s="1"/>
      <c r="AI236" s="1"/>
      <c r="AJ236" s="1"/>
      <c r="AK236" s="1"/>
    </row>
    <row r="237" spans="1:37" ht="16.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E237" s="1"/>
      <c r="AF237" s="1"/>
      <c r="AG237" s="1"/>
      <c r="AH237" s="1"/>
      <c r="AI237" s="1"/>
      <c r="AJ237" s="1"/>
      <c r="AK237" s="1"/>
    </row>
    <row r="238" spans="1:37" ht="16.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E238" s="1"/>
      <c r="AF238" s="1"/>
      <c r="AG238" s="1"/>
      <c r="AH238" s="1"/>
      <c r="AI238" s="1"/>
      <c r="AJ238" s="1"/>
      <c r="AK238" s="1"/>
    </row>
    <row r="239" spans="1:37" ht="16.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E239" s="1"/>
      <c r="AF239" s="1"/>
      <c r="AG239" s="1"/>
      <c r="AH239" s="1"/>
      <c r="AI239" s="1"/>
      <c r="AJ239" s="1"/>
      <c r="AK239" s="1"/>
    </row>
    <row r="240" spans="1:37" ht="16.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E240" s="1"/>
      <c r="AF240" s="1"/>
      <c r="AG240" s="1"/>
      <c r="AH240" s="1"/>
      <c r="AI240" s="1"/>
      <c r="AJ240" s="1"/>
      <c r="AK240" s="1"/>
    </row>
    <row r="241" spans="1:37" ht="16.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E241" s="1"/>
      <c r="AF241" s="1"/>
      <c r="AG241" s="1"/>
      <c r="AH241" s="1"/>
      <c r="AI241" s="1"/>
      <c r="AJ241" s="1"/>
      <c r="AK241" s="1"/>
    </row>
    <row r="242" spans="1:37" ht="16.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E242" s="1"/>
      <c r="AF242" s="1"/>
      <c r="AG242" s="1"/>
      <c r="AH242" s="1"/>
      <c r="AI242" s="1"/>
      <c r="AJ242" s="1"/>
      <c r="AK242" s="1"/>
    </row>
    <row r="243" spans="1:37" ht="16.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E243" s="1"/>
      <c r="AF243" s="1"/>
      <c r="AG243" s="1"/>
      <c r="AH243" s="1"/>
      <c r="AI243" s="1"/>
      <c r="AJ243" s="1"/>
      <c r="AK243" s="1"/>
    </row>
    <row r="244" spans="1:37" ht="16.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E244" s="1"/>
      <c r="AF244" s="1"/>
      <c r="AG244" s="1"/>
      <c r="AH244" s="1"/>
      <c r="AI244" s="1"/>
      <c r="AJ244" s="1"/>
      <c r="AK244" s="1"/>
    </row>
    <row r="245" spans="1:37" ht="16.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E245" s="1"/>
      <c r="AF245" s="1"/>
      <c r="AG245" s="1"/>
      <c r="AH245" s="1"/>
      <c r="AI245" s="1"/>
      <c r="AJ245" s="1"/>
      <c r="AK245" s="1"/>
    </row>
    <row r="246" spans="1:37" ht="16.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E246" s="1"/>
      <c r="AF246" s="1"/>
      <c r="AG246" s="1"/>
      <c r="AH246" s="1"/>
      <c r="AI246" s="1"/>
      <c r="AJ246" s="1"/>
      <c r="AK246" s="1"/>
    </row>
    <row r="247" spans="1:37" ht="16.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E247" s="1"/>
      <c r="AF247" s="1"/>
      <c r="AG247" s="1"/>
      <c r="AH247" s="1"/>
      <c r="AI247" s="1"/>
      <c r="AJ247" s="1"/>
      <c r="AK247" s="1"/>
    </row>
    <row r="248" spans="1:37" ht="16.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E248" s="1"/>
      <c r="AF248" s="1"/>
      <c r="AG248" s="1"/>
      <c r="AH248" s="1"/>
      <c r="AI248" s="1"/>
      <c r="AJ248" s="1"/>
      <c r="AK248" s="1"/>
    </row>
    <row r="249" spans="1:37" ht="16.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E249" s="1"/>
      <c r="AF249" s="1"/>
      <c r="AG249" s="1"/>
      <c r="AH249" s="1"/>
      <c r="AI249" s="1"/>
      <c r="AJ249" s="1"/>
      <c r="AK249" s="1"/>
    </row>
    <row r="250" spans="1:37" ht="16.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E250" s="1"/>
      <c r="AF250" s="1"/>
      <c r="AG250" s="1"/>
      <c r="AH250" s="1"/>
      <c r="AI250" s="1"/>
      <c r="AJ250" s="1"/>
      <c r="AK250" s="1"/>
    </row>
    <row r="251" spans="1:37" ht="16.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E251" s="1"/>
      <c r="AF251" s="1"/>
      <c r="AG251" s="1"/>
      <c r="AH251" s="1"/>
      <c r="AI251" s="1"/>
      <c r="AJ251" s="1"/>
      <c r="AK251" s="1"/>
    </row>
    <row r="252" spans="1:37" ht="16.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E252" s="1"/>
      <c r="AF252" s="1"/>
      <c r="AG252" s="1"/>
      <c r="AH252" s="1"/>
      <c r="AI252" s="1"/>
      <c r="AJ252" s="1"/>
      <c r="AK252" s="1"/>
    </row>
    <row r="253" spans="1:37" ht="16.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E253" s="1"/>
      <c r="AF253" s="1"/>
      <c r="AG253" s="1"/>
      <c r="AH253" s="1"/>
      <c r="AI253" s="1"/>
      <c r="AJ253" s="1"/>
      <c r="AK253" s="1"/>
    </row>
    <row r="254" spans="1:37" ht="16.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E254" s="1"/>
      <c r="AF254" s="1"/>
      <c r="AG254" s="1"/>
      <c r="AH254" s="1"/>
      <c r="AI254" s="1"/>
      <c r="AJ254" s="1"/>
      <c r="AK254" s="1"/>
    </row>
    <row r="255" spans="1:37" ht="16.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E255" s="1"/>
      <c r="AF255" s="1"/>
      <c r="AG255" s="1"/>
      <c r="AH255" s="1"/>
      <c r="AI255" s="1"/>
      <c r="AJ255" s="1"/>
      <c r="AK255" s="1"/>
    </row>
    <row r="256" spans="1:37" ht="16.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E256" s="1"/>
      <c r="AF256" s="1"/>
      <c r="AG256" s="1"/>
      <c r="AH256" s="1"/>
      <c r="AI256" s="1"/>
      <c r="AJ256" s="1"/>
      <c r="AK256" s="1"/>
    </row>
    <row r="257" spans="1:37" ht="16.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E257" s="1"/>
      <c r="AF257" s="1"/>
      <c r="AG257" s="1"/>
      <c r="AH257" s="1"/>
      <c r="AI257" s="1"/>
      <c r="AJ257" s="1"/>
      <c r="AK257" s="1"/>
    </row>
    <row r="258" spans="1:37" ht="16.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E258" s="1"/>
      <c r="AF258" s="1"/>
      <c r="AG258" s="1"/>
      <c r="AH258" s="1"/>
      <c r="AI258" s="1"/>
      <c r="AJ258" s="1"/>
      <c r="AK258" s="1"/>
    </row>
    <row r="259" spans="1:37" ht="16.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E259" s="1"/>
      <c r="AF259" s="1"/>
      <c r="AG259" s="1"/>
      <c r="AH259" s="1"/>
      <c r="AI259" s="1"/>
      <c r="AJ259" s="1"/>
      <c r="AK259" s="1"/>
    </row>
    <row r="260" spans="1:37" ht="16.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E260" s="1"/>
      <c r="AF260" s="1"/>
      <c r="AG260" s="1"/>
      <c r="AH260" s="1"/>
      <c r="AI260" s="1"/>
      <c r="AJ260" s="1"/>
      <c r="AK260" s="1"/>
    </row>
    <row r="261" spans="1:37" ht="16.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E261" s="1"/>
      <c r="AF261" s="1"/>
      <c r="AG261" s="1"/>
      <c r="AH261" s="1"/>
      <c r="AI261" s="1"/>
      <c r="AJ261" s="1"/>
      <c r="AK261" s="1"/>
    </row>
    <row r="262" spans="1:37" ht="16.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E262" s="1"/>
      <c r="AF262" s="1"/>
      <c r="AG262" s="1"/>
      <c r="AH262" s="1"/>
      <c r="AI262" s="1"/>
      <c r="AJ262" s="1"/>
      <c r="AK262" s="1"/>
    </row>
    <row r="263" spans="1:37" ht="16.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E263" s="1"/>
      <c r="AF263" s="1"/>
      <c r="AG263" s="1"/>
      <c r="AH263" s="1"/>
      <c r="AI263" s="1"/>
      <c r="AJ263" s="1"/>
      <c r="AK263" s="1"/>
    </row>
    <row r="264" spans="1:37" ht="16.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E264" s="1"/>
      <c r="AF264" s="1"/>
      <c r="AG264" s="1"/>
      <c r="AH264" s="1"/>
      <c r="AI264" s="1"/>
      <c r="AJ264" s="1"/>
      <c r="AK264" s="1"/>
    </row>
    <row r="265" spans="1:37" ht="16.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E265" s="1"/>
      <c r="AF265" s="1"/>
      <c r="AG265" s="1"/>
      <c r="AH265" s="1"/>
      <c r="AI265" s="1"/>
      <c r="AJ265" s="1"/>
      <c r="AK265" s="1"/>
    </row>
    <row r="266" spans="1:37" ht="16.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E266" s="1"/>
      <c r="AF266" s="1"/>
      <c r="AG266" s="1"/>
      <c r="AH266" s="1"/>
      <c r="AI266" s="1"/>
      <c r="AJ266" s="1"/>
      <c r="AK266" s="1"/>
    </row>
    <row r="267" spans="1:37" ht="16.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E267" s="1"/>
      <c r="AF267" s="1"/>
      <c r="AG267" s="1"/>
      <c r="AH267" s="1"/>
      <c r="AI267" s="1"/>
      <c r="AJ267" s="1"/>
      <c r="AK267" s="1"/>
    </row>
    <row r="268" spans="1:37" ht="16.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E268" s="1"/>
      <c r="AF268" s="1"/>
      <c r="AG268" s="1"/>
      <c r="AH268" s="1"/>
      <c r="AI268" s="1"/>
      <c r="AJ268" s="1"/>
      <c r="AK268" s="1"/>
    </row>
    <row r="269" spans="1:37" ht="16.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E269" s="1"/>
      <c r="AF269" s="1"/>
      <c r="AG269" s="1"/>
      <c r="AH269" s="1"/>
      <c r="AI269" s="1"/>
      <c r="AJ269" s="1"/>
      <c r="AK269" s="1"/>
    </row>
    <row r="270" spans="1:37" ht="16.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E270" s="1"/>
      <c r="AF270" s="1"/>
      <c r="AG270" s="1"/>
      <c r="AH270" s="1"/>
      <c r="AI270" s="1"/>
      <c r="AJ270" s="1"/>
      <c r="AK270" s="1"/>
    </row>
    <row r="271" spans="1:37" ht="16.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E271" s="1"/>
      <c r="AF271" s="1"/>
      <c r="AG271" s="1"/>
      <c r="AH271" s="1"/>
      <c r="AI271" s="1"/>
      <c r="AJ271" s="1"/>
      <c r="AK271" s="1"/>
    </row>
    <row r="272" spans="1:37" ht="16.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E272" s="1"/>
      <c r="AF272" s="1"/>
      <c r="AG272" s="1"/>
      <c r="AH272" s="1"/>
      <c r="AI272" s="1"/>
      <c r="AJ272" s="1"/>
      <c r="AK272" s="1"/>
    </row>
    <row r="273" spans="1:37" ht="16.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E273" s="1"/>
      <c r="AF273" s="1"/>
      <c r="AG273" s="1"/>
      <c r="AH273" s="1"/>
      <c r="AI273" s="1"/>
      <c r="AJ273" s="1"/>
      <c r="AK273" s="1"/>
    </row>
    <row r="274" spans="1:37" ht="16.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E274" s="1"/>
      <c r="AF274" s="1"/>
      <c r="AG274" s="1"/>
      <c r="AH274" s="1"/>
      <c r="AI274" s="1"/>
      <c r="AJ274" s="1"/>
      <c r="AK274" s="1"/>
    </row>
    <row r="275" spans="1:37" ht="16.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E275" s="1"/>
      <c r="AF275" s="1"/>
      <c r="AG275" s="1"/>
      <c r="AH275" s="1"/>
      <c r="AI275" s="1"/>
      <c r="AJ275" s="1"/>
      <c r="AK275" s="1"/>
    </row>
    <row r="276" spans="1:37" ht="16.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E276" s="1"/>
      <c r="AF276" s="1"/>
      <c r="AG276" s="1"/>
      <c r="AH276" s="1"/>
      <c r="AI276" s="1"/>
      <c r="AJ276" s="1"/>
      <c r="AK276" s="1"/>
    </row>
    <row r="277" spans="1:37" ht="16.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E277" s="1"/>
      <c r="AF277" s="1"/>
      <c r="AG277" s="1"/>
      <c r="AH277" s="1"/>
      <c r="AI277" s="1"/>
      <c r="AJ277" s="1"/>
      <c r="AK277" s="1"/>
    </row>
    <row r="278" spans="1:37" ht="16.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E278" s="1"/>
      <c r="AF278" s="1"/>
      <c r="AG278" s="1"/>
      <c r="AH278" s="1"/>
      <c r="AI278" s="1"/>
      <c r="AJ278" s="1"/>
      <c r="AK278" s="1"/>
    </row>
    <row r="279" spans="1:37" ht="16.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E279" s="1"/>
      <c r="AF279" s="1"/>
      <c r="AG279" s="1"/>
      <c r="AH279" s="1"/>
      <c r="AI279" s="1"/>
      <c r="AJ279" s="1"/>
      <c r="AK279" s="1"/>
    </row>
    <row r="280" spans="1:37" ht="16.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E280" s="1"/>
      <c r="AF280" s="1"/>
      <c r="AG280" s="1"/>
      <c r="AH280" s="1"/>
      <c r="AI280" s="1"/>
      <c r="AJ280" s="1"/>
      <c r="AK280" s="1"/>
    </row>
    <row r="281" spans="1:37" ht="16.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E281" s="1"/>
      <c r="AF281" s="1"/>
      <c r="AG281" s="1"/>
      <c r="AH281" s="1"/>
      <c r="AI281" s="1"/>
      <c r="AJ281" s="1"/>
      <c r="AK281" s="1"/>
    </row>
    <row r="282" spans="1:37" ht="16.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E282" s="1"/>
      <c r="AF282" s="1"/>
      <c r="AG282" s="1"/>
      <c r="AH282" s="1"/>
      <c r="AI282" s="1"/>
      <c r="AJ282" s="1"/>
      <c r="AK282" s="1"/>
    </row>
    <row r="283" spans="1:37" ht="16.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E283" s="1"/>
      <c r="AF283" s="1"/>
      <c r="AG283" s="1"/>
      <c r="AH283" s="1"/>
      <c r="AI283" s="1"/>
      <c r="AJ283" s="1"/>
      <c r="AK283" s="1"/>
    </row>
    <row r="284" spans="1:37" ht="16.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E284" s="1"/>
      <c r="AF284" s="1"/>
      <c r="AG284" s="1"/>
      <c r="AH284" s="1"/>
      <c r="AI284" s="1"/>
      <c r="AJ284" s="1"/>
      <c r="AK284" s="1"/>
    </row>
    <row r="285" spans="1:37" ht="16.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E285" s="1"/>
      <c r="AF285" s="1"/>
      <c r="AG285" s="1"/>
      <c r="AH285" s="1"/>
      <c r="AI285" s="1"/>
      <c r="AJ285" s="1"/>
      <c r="AK285" s="1"/>
    </row>
    <row r="286" spans="1:37" ht="16.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E286" s="1"/>
      <c r="AF286" s="1"/>
      <c r="AG286" s="1"/>
      <c r="AH286" s="1"/>
      <c r="AI286" s="1"/>
      <c r="AJ286" s="1"/>
      <c r="AK286" s="1"/>
    </row>
    <row r="287" spans="1:37" ht="16.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E287" s="1"/>
      <c r="AF287" s="1"/>
      <c r="AG287" s="1"/>
      <c r="AH287" s="1"/>
      <c r="AI287" s="1"/>
      <c r="AJ287" s="1"/>
      <c r="AK287" s="1"/>
    </row>
    <row r="288" spans="1:37" ht="16.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E288" s="1"/>
      <c r="AF288" s="1"/>
      <c r="AG288" s="1"/>
      <c r="AH288" s="1"/>
      <c r="AI288" s="1"/>
      <c r="AJ288" s="1"/>
      <c r="AK288" s="1"/>
    </row>
    <row r="289" spans="1:37" ht="16.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E289" s="1"/>
      <c r="AF289" s="1"/>
      <c r="AG289" s="1"/>
      <c r="AH289" s="1"/>
      <c r="AI289" s="1"/>
      <c r="AJ289" s="1"/>
      <c r="AK289" s="1"/>
    </row>
    <row r="290" spans="1:37" ht="16.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E290" s="1"/>
      <c r="AF290" s="1"/>
      <c r="AG290" s="1"/>
      <c r="AH290" s="1"/>
      <c r="AI290" s="1"/>
      <c r="AJ290" s="1"/>
      <c r="AK290" s="1"/>
    </row>
    <row r="291" spans="1:37" ht="16.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E291" s="1"/>
      <c r="AF291" s="1"/>
      <c r="AG291" s="1"/>
      <c r="AH291" s="1"/>
      <c r="AI291" s="1"/>
      <c r="AJ291" s="1"/>
      <c r="AK291" s="1"/>
    </row>
    <row r="292" spans="1:37" ht="16.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E292" s="1"/>
      <c r="AF292" s="1"/>
      <c r="AG292" s="1"/>
      <c r="AH292" s="1"/>
      <c r="AI292" s="1"/>
      <c r="AJ292" s="1"/>
      <c r="AK292" s="1"/>
    </row>
    <row r="293" spans="1:37" ht="16.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E293" s="1"/>
      <c r="AF293" s="1"/>
      <c r="AG293" s="1"/>
      <c r="AH293" s="1"/>
      <c r="AI293" s="1"/>
      <c r="AJ293" s="1"/>
      <c r="AK293" s="1"/>
    </row>
    <row r="294" spans="1:37" ht="16.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E294" s="1"/>
      <c r="AF294" s="1"/>
      <c r="AG294" s="1"/>
      <c r="AH294" s="1"/>
      <c r="AI294" s="1"/>
      <c r="AJ294" s="1"/>
      <c r="AK294" s="1"/>
    </row>
    <row r="295" spans="1:37" ht="16.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E295" s="1"/>
      <c r="AF295" s="1"/>
      <c r="AG295" s="1"/>
      <c r="AH295" s="1"/>
      <c r="AI295" s="1"/>
      <c r="AJ295" s="1"/>
      <c r="AK295" s="1"/>
    </row>
    <row r="296" spans="1:37" ht="16.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E296" s="1"/>
      <c r="AF296" s="1"/>
      <c r="AG296" s="1"/>
      <c r="AH296" s="1"/>
      <c r="AI296" s="1"/>
      <c r="AJ296" s="1"/>
      <c r="AK296" s="1"/>
    </row>
    <row r="297" spans="1:37" ht="16.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E297" s="1"/>
      <c r="AF297" s="1"/>
      <c r="AG297" s="1"/>
      <c r="AH297" s="1"/>
      <c r="AI297" s="1"/>
      <c r="AJ297" s="1"/>
      <c r="AK297" s="1"/>
    </row>
    <row r="298" spans="1:37" ht="16.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E298" s="1"/>
      <c r="AF298" s="1"/>
      <c r="AG298" s="1"/>
      <c r="AH298" s="1"/>
      <c r="AI298" s="1"/>
      <c r="AJ298" s="1"/>
      <c r="AK298" s="1"/>
    </row>
    <row r="299" spans="1:37" ht="16.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E299" s="1"/>
      <c r="AF299" s="1"/>
      <c r="AG299" s="1"/>
      <c r="AH299" s="1"/>
      <c r="AI299" s="1"/>
      <c r="AJ299" s="1"/>
      <c r="AK299" s="1"/>
    </row>
    <row r="300" spans="1:37" ht="16.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E300" s="1"/>
      <c r="AF300" s="1"/>
      <c r="AG300" s="1"/>
      <c r="AH300" s="1"/>
      <c r="AI300" s="1"/>
      <c r="AJ300" s="1"/>
      <c r="AK300" s="1"/>
    </row>
    <row r="301" spans="1:37" ht="16.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E301" s="1"/>
      <c r="AF301" s="1"/>
      <c r="AG301" s="1"/>
      <c r="AH301" s="1"/>
      <c r="AI301" s="1"/>
      <c r="AJ301" s="1"/>
      <c r="AK301" s="1"/>
    </row>
    <row r="302" spans="1:37" ht="16.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E302" s="1"/>
      <c r="AF302" s="1"/>
      <c r="AG302" s="1"/>
      <c r="AH302" s="1"/>
      <c r="AI302" s="1"/>
      <c r="AJ302" s="1"/>
      <c r="AK302" s="1"/>
    </row>
    <row r="303" spans="1:37" ht="16.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E303" s="1"/>
      <c r="AF303" s="1"/>
      <c r="AG303" s="1"/>
      <c r="AH303" s="1"/>
      <c r="AI303" s="1"/>
      <c r="AJ303" s="1"/>
      <c r="AK303" s="1"/>
    </row>
    <row r="304" spans="1:37" ht="16.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E304" s="1"/>
      <c r="AF304" s="1"/>
      <c r="AG304" s="1"/>
      <c r="AH304" s="1"/>
      <c r="AI304" s="1"/>
      <c r="AJ304" s="1"/>
      <c r="AK304" s="1"/>
    </row>
    <row r="305" spans="1:37" ht="16.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E305" s="1"/>
      <c r="AF305" s="1"/>
      <c r="AG305" s="1"/>
      <c r="AH305" s="1"/>
      <c r="AI305" s="1"/>
      <c r="AJ305" s="1"/>
      <c r="AK305" s="1"/>
    </row>
    <row r="306" spans="1:37" ht="16.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E306" s="1"/>
      <c r="AF306" s="1"/>
      <c r="AG306" s="1"/>
      <c r="AH306" s="1"/>
      <c r="AI306" s="1"/>
      <c r="AJ306" s="1"/>
      <c r="AK306" s="1"/>
    </row>
    <row r="307" spans="1:37" ht="16.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E307" s="1"/>
      <c r="AF307" s="1"/>
      <c r="AG307" s="1"/>
      <c r="AH307" s="1"/>
      <c r="AI307" s="1"/>
      <c r="AJ307" s="1"/>
      <c r="AK307" s="1"/>
    </row>
    <row r="308" spans="1:37" ht="16.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E308" s="1"/>
      <c r="AF308" s="1"/>
      <c r="AG308" s="1"/>
      <c r="AH308" s="1"/>
      <c r="AI308" s="1"/>
      <c r="AJ308" s="1"/>
      <c r="AK308" s="1"/>
    </row>
    <row r="309" spans="1:37" ht="16.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E309" s="1"/>
      <c r="AF309" s="1"/>
      <c r="AG309" s="1"/>
      <c r="AH309" s="1"/>
      <c r="AI309" s="1"/>
      <c r="AJ309" s="1"/>
      <c r="AK309" s="1"/>
    </row>
    <row r="310" spans="1:37" ht="16.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E310" s="1"/>
      <c r="AF310" s="1"/>
      <c r="AG310" s="1"/>
      <c r="AH310" s="1"/>
      <c r="AI310" s="1"/>
      <c r="AJ310" s="1"/>
      <c r="AK310" s="1"/>
    </row>
    <row r="311" spans="1:37" ht="16.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E311" s="1"/>
      <c r="AF311" s="1"/>
      <c r="AG311" s="1"/>
      <c r="AH311" s="1"/>
      <c r="AI311" s="1"/>
      <c r="AJ311" s="1"/>
      <c r="AK311" s="1"/>
    </row>
    <row r="312" spans="1:37" ht="16.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E312" s="1"/>
      <c r="AF312" s="1"/>
      <c r="AG312" s="1"/>
      <c r="AH312" s="1"/>
      <c r="AI312" s="1"/>
      <c r="AJ312" s="1"/>
      <c r="AK312" s="1"/>
    </row>
    <row r="313" spans="1:37" ht="16.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E313" s="1"/>
      <c r="AF313" s="1"/>
      <c r="AG313" s="1"/>
      <c r="AH313" s="1"/>
      <c r="AI313" s="1"/>
      <c r="AJ313" s="1"/>
      <c r="AK313" s="1"/>
    </row>
    <row r="314" spans="1:37" ht="16.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E314" s="1"/>
      <c r="AF314" s="1"/>
      <c r="AG314" s="1"/>
      <c r="AH314" s="1"/>
      <c r="AI314" s="1"/>
      <c r="AJ314" s="1"/>
      <c r="AK314" s="1"/>
    </row>
    <row r="315" spans="1:37" ht="16.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E315" s="1"/>
      <c r="AF315" s="1"/>
      <c r="AG315" s="1"/>
      <c r="AH315" s="1"/>
      <c r="AI315" s="1"/>
      <c r="AJ315" s="1"/>
      <c r="AK315" s="1"/>
    </row>
    <row r="316" spans="1:37" ht="16.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E316" s="1"/>
      <c r="AF316" s="1"/>
      <c r="AG316" s="1"/>
      <c r="AH316" s="1"/>
      <c r="AI316" s="1"/>
      <c r="AJ316" s="1"/>
      <c r="AK316" s="1"/>
    </row>
    <row r="317" spans="1:37" ht="16.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E317" s="1"/>
      <c r="AF317" s="1"/>
      <c r="AG317" s="1"/>
      <c r="AH317" s="1"/>
      <c r="AI317" s="1"/>
      <c r="AJ317" s="1"/>
      <c r="AK317" s="1"/>
    </row>
    <row r="318" spans="1:37" ht="16.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E318" s="1"/>
      <c r="AF318" s="1"/>
      <c r="AG318" s="1"/>
      <c r="AH318" s="1"/>
      <c r="AI318" s="1"/>
      <c r="AJ318" s="1"/>
      <c r="AK318" s="1"/>
    </row>
    <row r="319" spans="1:37" ht="16.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E319" s="1"/>
      <c r="AF319" s="1"/>
      <c r="AG319" s="1"/>
      <c r="AH319" s="1"/>
      <c r="AI319" s="1"/>
      <c r="AJ319" s="1"/>
      <c r="AK319" s="1"/>
    </row>
    <row r="320" spans="1:37" ht="16.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E320" s="1"/>
      <c r="AF320" s="1"/>
      <c r="AG320" s="1"/>
      <c r="AH320" s="1"/>
      <c r="AI320" s="1"/>
      <c r="AJ320" s="1"/>
      <c r="AK320" s="1"/>
    </row>
    <row r="321" spans="1:37" ht="16.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E321" s="1"/>
      <c r="AF321" s="1"/>
      <c r="AG321" s="1"/>
      <c r="AH321" s="1"/>
      <c r="AI321" s="1"/>
      <c r="AJ321" s="1"/>
      <c r="AK321" s="1"/>
    </row>
    <row r="322" spans="1:37" ht="16.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E322" s="1"/>
      <c r="AF322" s="1"/>
      <c r="AG322" s="1"/>
      <c r="AH322" s="1"/>
      <c r="AI322" s="1"/>
      <c r="AJ322" s="1"/>
      <c r="AK322" s="1"/>
    </row>
    <row r="323" spans="1:37" ht="16.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E323" s="1"/>
      <c r="AF323" s="1"/>
      <c r="AG323" s="1"/>
      <c r="AH323" s="1"/>
      <c r="AI323" s="1"/>
      <c r="AJ323" s="1"/>
      <c r="AK323" s="1"/>
    </row>
    <row r="324" spans="1:37" ht="16.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E324" s="1"/>
      <c r="AF324" s="1"/>
      <c r="AG324" s="1"/>
      <c r="AH324" s="1"/>
      <c r="AI324" s="1"/>
      <c r="AJ324" s="1"/>
      <c r="AK324" s="1"/>
    </row>
    <row r="325" spans="1:37" ht="16.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E325" s="1"/>
      <c r="AF325" s="1"/>
      <c r="AG325" s="1"/>
      <c r="AH325" s="1"/>
      <c r="AI325" s="1"/>
      <c r="AJ325" s="1"/>
      <c r="AK325" s="1"/>
    </row>
    <row r="326" spans="1:37" ht="16.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E326" s="1"/>
      <c r="AF326" s="1"/>
      <c r="AG326" s="1"/>
      <c r="AH326" s="1"/>
      <c r="AI326" s="1"/>
      <c r="AJ326" s="1"/>
      <c r="AK326" s="1"/>
    </row>
    <row r="327" spans="1:37" ht="16.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E327" s="1"/>
      <c r="AF327" s="1"/>
      <c r="AG327" s="1"/>
      <c r="AH327" s="1"/>
      <c r="AI327" s="1"/>
      <c r="AJ327" s="1"/>
      <c r="AK327" s="1"/>
    </row>
    <row r="328" spans="1:37" ht="16.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E328" s="1"/>
      <c r="AF328" s="1"/>
      <c r="AG328" s="1"/>
      <c r="AH328" s="1"/>
      <c r="AI328" s="1"/>
      <c r="AJ328" s="1"/>
      <c r="AK328" s="1"/>
    </row>
    <row r="329" spans="1:37" ht="16.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E329" s="1"/>
      <c r="AF329" s="1"/>
      <c r="AG329" s="1"/>
      <c r="AH329" s="1"/>
      <c r="AI329" s="1"/>
      <c r="AJ329" s="1"/>
      <c r="AK329" s="1"/>
    </row>
    <row r="330" spans="1:37" ht="16.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E330" s="1"/>
      <c r="AF330" s="1"/>
      <c r="AG330" s="1"/>
      <c r="AH330" s="1"/>
      <c r="AI330" s="1"/>
      <c r="AJ330" s="1"/>
      <c r="AK330" s="1"/>
    </row>
    <row r="331" spans="1:37" ht="16.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E331" s="1"/>
      <c r="AF331" s="1"/>
      <c r="AG331" s="1"/>
      <c r="AH331" s="1"/>
      <c r="AI331" s="1"/>
      <c r="AJ331" s="1"/>
      <c r="AK331" s="1"/>
    </row>
    <row r="332" spans="1:37" ht="16.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E332" s="1"/>
      <c r="AF332" s="1"/>
      <c r="AG332" s="1"/>
      <c r="AH332" s="1"/>
      <c r="AI332" s="1"/>
      <c r="AJ332" s="1"/>
      <c r="AK332" s="1"/>
    </row>
    <row r="333" spans="1:37" ht="16.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E333" s="1"/>
      <c r="AF333" s="1"/>
      <c r="AG333" s="1"/>
      <c r="AH333" s="1"/>
      <c r="AI333" s="1"/>
      <c r="AJ333" s="1"/>
      <c r="AK333" s="1"/>
    </row>
    <row r="334" spans="1:37" ht="16.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E334" s="1"/>
      <c r="AF334" s="1"/>
      <c r="AG334" s="1"/>
      <c r="AH334" s="1"/>
      <c r="AI334" s="1"/>
      <c r="AJ334" s="1"/>
      <c r="AK334" s="1"/>
    </row>
    <row r="335" spans="1:37" ht="16.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E335" s="1"/>
      <c r="AF335" s="1"/>
      <c r="AG335" s="1"/>
      <c r="AH335" s="1"/>
      <c r="AI335" s="1"/>
      <c r="AJ335" s="1"/>
      <c r="AK335" s="1"/>
    </row>
    <row r="336" spans="1:37" ht="16.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E336" s="1"/>
      <c r="AF336" s="1"/>
      <c r="AG336" s="1"/>
      <c r="AH336" s="1"/>
      <c r="AI336" s="1"/>
      <c r="AJ336" s="1"/>
      <c r="AK336" s="1"/>
    </row>
    <row r="337" spans="1:37" ht="16.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E337" s="1"/>
      <c r="AF337" s="1"/>
      <c r="AG337" s="1"/>
      <c r="AH337" s="1"/>
      <c r="AI337" s="1"/>
      <c r="AJ337" s="1"/>
      <c r="AK337" s="1"/>
    </row>
    <row r="338" spans="1:37" ht="16.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E338" s="1"/>
      <c r="AF338" s="1"/>
      <c r="AG338" s="1"/>
      <c r="AH338" s="1"/>
      <c r="AI338" s="1"/>
      <c r="AJ338" s="1"/>
      <c r="AK338" s="1"/>
    </row>
    <row r="339" spans="1:37" ht="16.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E339" s="1"/>
      <c r="AF339" s="1"/>
      <c r="AG339" s="1"/>
      <c r="AH339" s="1"/>
      <c r="AI339" s="1"/>
      <c r="AJ339" s="1"/>
      <c r="AK339" s="1"/>
    </row>
    <row r="340" spans="1:37" ht="16.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E340" s="1"/>
      <c r="AF340" s="1"/>
      <c r="AG340" s="1"/>
      <c r="AH340" s="1"/>
      <c r="AI340" s="1"/>
      <c r="AJ340" s="1"/>
      <c r="AK340" s="1"/>
    </row>
    <row r="341" spans="1:37" ht="16.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E341" s="1"/>
      <c r="AF341" s="1"/>
      <c r="AG341" s="1"/>
      <c r="AH341" s="1"/>
      <c r="AI341" s="1"/>
      <c r="AJ341" s="1"/>
      <c r="AK341" s="1"/>
    </row>
    <row r="342" spans="1:37" ht="16.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E342" s="1"/>
      <c r="AF342" s="1"/>
      <c r="AG342" s="1"/>
      <c r="AH342" s="1"/>
      <c r="AI342" s="1"/>
      <c r="AJ342" s="1"/>
      <c r="AK342" s="1"/>
    </row>
    <row r="343" spans="1:37" ht="16.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E343" s="1"/>
      <c r="AF343" s="1"/>
      <c r="AG343" s="1"/>
      <c r="AH343" s="1"/>
      <c r="AI343" s="1"/>
      <c r="AJ343" s="1"/>
      <c r="AK343" s="1"/>
    </row>
    <row r="344" spans="1:37" ht="16.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E344" s="1"/>
      <c r="AF344" s="1"/>
      <c r="AG344" s="1"/>
      <c r="AH344" s="1"/>
      <c r="AI344" s="1"/>
      <c r="AJ344" s="1"/>
      <c r="AK344" s="1"/>
    </row>
    <row r="345" spans="1:37" ht="16.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E345" s="1"/>
      <c r="AF345" s="1"/>
      <c r="AG345" s="1"/>
      <c r="AH345" s="1"/>
      <c r="AI345" s="1"/>
      <c r="AJ345" s="1"/>
      <c r="AK345" s="1"/>
    </row>
    <row r="346" spans="1:37" ht="16.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E346" s="1"/>
      <c r="AF346" s="1"/>
      <c r="AG346" s="1"/>
      <c r="AH346" s="1"/>
      <c r="AI346" s="1"/>
      <c r="AJ346" s="1"/>
      <c r="AK346" s="1"/>
    </row>
    <row r="347" spans="1:37" ht="16.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E347" s="1"/>
      <c r="AF347" s="1"/>
      <c r="AG347" s="1"/>
      <c r="AH347" s="1"/>
      <c r="AI347" s="1"/>
      <c r="AJ347" s="1"/>
      <c r="AK347" s="1"/>
    </row>
    <row r="348" spans="1:37" ht="16.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E348" s="1"/>
      <c r="AF348" s="1"/>
      <c r="AG348" s="1"/>
      <c r="AH348" s="1"/>
      <c r="AI348" s="1"/>
      <c r="AJ348" s="1"/>
      <c r="AK348" s="1"/>
    </row>
    <row r="349" spans="1:37" ht="16.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E349" s="1"/>
      <c r="AF349" s="1"/>
      <c r="AG349" s="1"/>
      <c r="AH349" s="1"/>
      <c r="AI349" s="1"/>
      <c r="AJ349" s="1"/>
      <c r="AK349" s="1"/>
    </row>
    <row r="350" spans="1:37" ht="16.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E350" s="1"/>
      <c r="AF350" s="1"/>
      <c r="AG350" s="1"/>
      <c r="AH350" s="1"/>
      <c r="AI350" s="1"/>
      <c r="AJ350" s="1"/>
      <c r="AK350" s="1"/>
    </row>
    <row r="351" spans="1:37" ht="16.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E351" s="1"/>
      <c r="AF351" s="1"/>
      <c r="AG351" s="1"/>
      <c r="AH351" s="1"/>
      <c r="AI351" s="1"/>
      <c r="AJ351" s="1"/>
      <c r="AK351" s="1"/>
    </row>
    <row r="352" spans="1:37" ht="16.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E352" s="1"/>
      <c r="AF352" s="1"/>
      <c r="AG352" s="1"/>
      <c r="AH352" s="1"/>
      <c r="AI352" s="1"/>
      <c r="AJ352" s="1"/>
      <c r="AK352" s="1"/>
    </row>
    <row r="353" spans="1:37" ht="16.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E353" s="1"/>
      <c r="AF353" s="1"/>
      <c r="AG353" s="1"/>
      <c r="AH353" s="1"/>
      <c r="AI353" s="1"/>
      <c r="AJ353" s="1"/>
      <c r="AK353" s="1"/>
    </row>
    <row r="354" spans="1:37" ht="16.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E354" s="1"/>
      <c r="AF354" s="1"/>
      <c r="AG354" s="1"/>
      <c r="AH354" s="1"/>
      <c r="AI354" s="1"/>
      <c r="AJ354" s="1"/>
      <c r="AK354" s="1"/>
    </row>
    <row r="355" spans="1:37" ht="16.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E355" s="1"/>
      <c r="AF355" s="1"/>
      <c r="AG355" s="1"/>
      <c r="AH355" s="1"/>
      <c r="AI355" s="1"/>
      <c r="AJ355" s="1"/>
      <c r="AK355" s="1"/>
    </row>
    <row r="356" spans="1:37" ht="16.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E356" s="1"/>
      <c r="AF356" s="1"/>
      <c r="AG356" s="1"/>
      <c r="AH356" s="1"/>
      <c r="AI356" s="1"/>
      <c r="AJ356" s="1"/>
      <c r="AK356" s="1"/>
    </row>
    <row r="357" spans="1:37" ht="16.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E357" s="1"/>
      <c r="AF357" s="1"/>
      <c r="AG357" s="1"/>
      <c r="AH357" s="1"/>
      <c r="AI357" s="1"/>
      <c r="AJ357" s="1"/>
      <c r="AK357" s="1"/>
    </row>
    <row r="358" spans="1:37" ht="16.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E358" s="1"/>
      <c r="AF358" s="1"/>
      <c r="AG358" s="1"/>
      <c r="AH358" s="1"/>
      <c r="AI358" s="1"/>
      <c r="AJ358" s="1"/>
      <c r="AK358" s="1"/>
    </row>
    <row r="359" spans="1:37" ht="16.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E359" s="1"/>
      <c r="AF359" s="1"/>
      <c r="AG359" s="1"/>
      <c r="AH359" s="1"/>
      <c r="AI359" s="1"/>
      <c r="AJ359" s="1"/>
      <c r="AK359" s="1"/>
    </row>
    <row r="360" spans="1:37" ht="16.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E360" s="1"/>
      <c r="AF360" s="1"/>
      <c r="AG360" s="1"/>
      <c r="AH360" s="1"/>
      <c r="AI360" s="1"/>
      <c r="AJ360" s="1"/>
      <c r="AK360" s="1"/>
    </row>
    <row r="361" spans="1:37" ht="16.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E361" s="1"/>
      <c r="AF361" s="1"/>
      <c r="AG361" s="1"/>
      <c r="AH361" s="1"/>
      <c r="AI361" s="1"/>
      <c r="AJ361" s="1"/>
      <c r="AK361" s="1"/>
    </row>
    <row r="362" spans="1:37" ht="16.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E362" s="1"/>
      <c r="AF362" s="1"/>
      <c r="AG362" s="1"/>
      <c r="AH362" s="1"/>
      <c r="AI362" s="1"/>
      <c r="AJ362" s="1"/>
      <c r="AK362" s="1"/>
    </row>
    <row r="363" spans="1:37" ht="16.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E363" s="1"/>
      <c r="AF363" s="1"/>
      <c r="AG363" s="1"/>
      <c r="AH363" s="1"/>
      <c r="AI363" s="1"/>
      <c r="AJ363" s="1"/>
      <c r="AK363" s="1"/>
    </row>
    <row r="364" spans="1:37" ht="16.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E364" s="1"/>
      <c r="AF364" s="1"/>
      <c r="AG364" s="1"/>
      <c r="AH364" s="1"/>
      <c r="AI364" s="1"/>
      <c r="AJ364" s="1"/>
      <c r="AK364" s="1"/>
    </row>
    <row r="365" spans="1:37" ht="16.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E365" s="1"/>
      <c r="AF365" s="1"/>
      <c r="AG365" s="1"/>
      <c r="AH365" s="1"/>
      <c r="AI365" s="1"/>
      <c r="AJ365" s="1"/>
      <c r="AK365" s="1"/>
    </row>
    <row r="366" spans="1:37" ht="16.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E366" s="1"/>
      <c r="AF366" s="1"/>
      <c r="AG366" s="1"/>
      <c r="AH366" s="1"/>
      <c r="AI366" s="1"/>
      <c r="AJ366" s="1"/>
      <c r="AK366" s="1"/>
    </row>
    <row r="367" spans="1:37" ht="16.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E367" s="1"/>
      <c r="AF367" s="1"/>
      <c r="AG367" s="1"/>
      <c r="AH367" s="1"/>
      <c r="AI367" s="1"/>
      <c r="AJ367" s="1"/>
      <c r="AK367" s="1"/>
    </row>
    <row r="368" spans="1:37" ht="16.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E368" s="1"/>
      <c r="AF368" s="1"/>
      <c r="AG368" s="1"/>
      <c r="AH368" s="1"/>
      <c r="AI368" s="1"/>
      <c r="AJ368" s="1"/>
      <c r="AK368" s="1"/>
    </row>
    <row r="369" spans="1:37" ht="16.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E369" s="1"/>
      <c r="AF369" s="1"/>
      <c r="AG369" s="1"/>
      <c r="AH369" s="1"/>
      <c r="AI369" s="1"/>
      <c r="AJ369" s="1"/>
      <c r="AK369" s="1"/>
    </row>
    <row r="370" spans="1:37" ht="16.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E370" s="1"/>
      <c r="AF370" s="1"/>
      <c r="AG370" s="1"/>
      <c r="AH370" s="1"/>
      <c r="AI370" s="1"/>
      <c r="AJ370" s="1"/>
      <c r="AK370" s="1"/>
    </row>
    <row r="371" spans="1:37" ht="16.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E371" s="1"/>
      <c r="AF371" s="1"/>
      <c r="AG371" s="1"/>
      <c r="AH371" s="1"/>
      <c r="AI371" s="1"/>
      <c r="AJ371" s="1"/>
      <c r="AK371" s="1"/>
    </row>
    <row r="372" spans="1:37" ht="16.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E372" s="1"/>
      <c r="AF372" s="1"/>
      <c r="AG372" s="1"/>
      <c r="AH372" s="1"/>
      <c r="AI372" s="1"/>
      <c r="AJ372" s="1"/>
      <c r="AK372" s="1"/>
    </row>
    <row r="373" spans="1:37" ht="16.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E373" s="1"/>
      <c r="AF373" s="1"/>
      <c r="AG373" s="1"/>
      <c r="AH373" s="1"/>
      <c r="AI373" s="1"/>
      <c r="AJ373" s="1"/>
      <c r="AK373" s="1"/>
    </row>
    <row r="374" spans="1:37" ht="16.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E374" s="1"/>
      <c r="AF374" s="1"/>
      <c r="AG374" s="1"/>
      <c r="AH374" s="1"/>
      <c r="AI374" s="1"/>
      <c r="AJ374" s="1"/>
      <c r="AK374" s="1"/>
    </row>
    <row r="375" spans="1:37" ht="16.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E375" s="1"/>
      <c r="AF375" s="1"/>
      <c r="AG375" s="1"/>
      <c r="AH375" s="1"/>
      <c r="AI375" s="1"/>
      <c r="AJ375" s="1"/>
      <c r="AK375" s="1"/>
    </row>
    <row r="376" spans="1:37" ht="16.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E376" s="1"/>
      <c r="AF376" s="1"/>
      <c r="AG376" s="1"/>
      <c r="AH376" s="1"/>
      <c r="AI376" s="1"/>
      <c r="AJ376" s="1"/>
      <c r="AK376" s="1"/>
    </row>
    <row r="377" spans="1:37" ht="16.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E377" s="1"/>
      <c r="AF377" s="1"/>
      <c r="AG377" s="1"/>
      <c r="AH377" s="1"/>
      <c r="AI377" s="1"/>
      <c r="AJ377" s="1"/>
      <c r="AK377" s="1"/>
    </row>
    <row r="378" spans="1:37" ht="16.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E378" s="1"/>
      <c r="AF378" s="1"/>
      <c r="AG378" s="1"/>
      <c r="AH378" s="1"/>
      <c r="AI378" s="1"/>
      <c r="AJ378" s="1"/>
      <c r="AK378" s="1"/>
    </row>
    <row r="379" spans="1:37" ht="16.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E379" s="1"/>
      <c r="AF379" s="1"/>
      <c r="AG379" s="1"/>
      <c r="AH379" s="1"/>
      <c r="AI379" s="1"/>
      <c r="AJ379" s="1"/>
      <c r="AK379" s="1"/>
    </row>
    <row r="380" spans="1:37" ht="16.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E380" s="1"/>
      <c r="AF380" s="1"/>
      <c r="AG380" s="1"/>
      <c r="AH380" s="1"/>
      <c r="AI380" s="1"/>
      <c r="AJ380" s="1"/>
      <c r="AK380" s="1"/>
    </row>
    <row r="381" spans="1:37" ht="16.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E381" s="1"/>
      <c r="AF381" s="1"/>
      <c r="AG381" s="1"/>
      <c r="AH381" s="1"/>
      <c r="AI381" s="1"/>
      <c r="AJ381" s="1"/>
      <c r="AK381" s="1"/>
    </row>
    <row r="382" spans="1:37" ht="16.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E382" s="1"/>
      <c r="AF382" s="1"/>
      <c r="AG382" s="1"/>
      <c r="AH382" s="1"/>
      <c r="AI382" s="1"/>
      <c r="AJ382" s="1"/>
      <c r="AK382" s="1"/>
    </row>
    <row r="383" spans="1:37" ht="16.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E383" s="1"/>
      <c r="AF383" s="1"/>
      <c r="AG383" s="1"/>
      <c r="AH383" s="1"/>
      <c r="AI383" s="1"/>
      <c r="AJ383" s="1"/>
      <c r="AK383" s="1"/>
    </row>
    <row r="384" spans="1:37" ht="16.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E384" s="1"/>
      <c r="AF384" s="1"/>
      <c r="AG384" s="1"/>
      <c r="AH384" s="1"/>
      <c r="AI384" s="1"/>
      <c r="AJ384" s="1"/>
      <c r="AK384" s="1"/>
    </row>
    <row r="385" spans="1:37" ht="16.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E385" s="1"/>
      <c r="AF385" s="1"/>
      <c r="AG385" s="1"/>
      <c r="AH385" s="1"/>
      <c r="AI385" s="1"/>
      <c r="AJ385" s="1"/>
      <c r="AK385" s="1"/>
    </row>
    <row r="386" spans="1:37" ht="16.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E386" s="1"/>
      <c r="AF386" s="1"/>
      <c r="AG386" s="1"/>
      <c r="AH386" s="1"/>
      <c r="AI386" s="1"/>
      <c r="AJ386" s="1"/>
      <c r="AK386" s="1"/>
    </row>
    <row r="387" spans="1:37" ht="16.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E387" s="1"/>
      <c r="AF387" s="1"/>
      <c r="AG387" s="1"/>
      <c r="AH387" s="1"/>
      <c r="AI387" s="1"/>
      <c r="AJ387" s="1"/>
      <c r="AK387" s="1"/>
    </row>
    <row r="388" spans="1:37" ht="16.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E388" s="1"/>
      <c r="AF388" s="1"/>
      <c r="AG388" s="1"/>
      <c r="AH388" s="1"/>
      <c r="AI388" s="1"/>
      <c r="AJ388" s="1"/>
      <c r="AK388" s="1"/>
    </row>
    <row r="389" spans="1:37" ht="16.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E389" s="1"/>
      <c r="AF389" s="1"/>
      <c r="AG389" s="1"/>
      <c r="AH389" s="1"/>
      <c r="AI389" s="1"/>
      <c r="AJ389" s="1"/>
      <c r="AK389" s="1"/>
    </row>
    <row r="390" spans="1:37" ht="16.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E390" s="1"/>
      <c r="AF390" s="1"/>
      <c r="AG390" s="1"/>
      <c r="AH390" s="1"/>
      <c r="AI390" s="1"/>
      <c r="AJ390" s="1"/>
      <c r="AK390" s="1"/>
    </row>
    <row r="391" spans="1:37" ht="16.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E391" s="1"/>
      <c r="AF391" s="1"/>
      <c r="AG391" s="1"/>
      <c r="AH391" s="1"/>
      <c r="AI391" s="1"/>
      <c r="AJ391" s="1"/>
      <c r="AK391" s="1"/>
    </row>
    <row r="392" spans="1:37" ht="16.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E392" s="1"/>
      <c r="AF392" s="1"/>
      <c r="AG392" s="1"/>
      <c r="AH392" s="1"/>
      <c r="AI392" s="1"/>
      <c r="AJ392" s="1"/>
      <c r="AK392" s="1"/>
    </row>
    <row r="393" spans="1:37" ht="16.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E393" s="1"/>
      <c r="AF393" s="1"/>
      <c r="AG393" s="1"/>
      <c r="AH393" s="1"/>
      <c r="AI393" s="1"/>
      <c r="AJ393" s="1"/>
      <c r="AK393" s="1"/>
    </row>
    <row r="394" spans="1:37" ht="16.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E394" s="1"/>
      <c r="AF394" s="1"/>
      <c r="AG394" s="1"/>
      <c r="AH394" s="1"/>
      <c r="AI394" s="1"/>
      <c r="AJ394" s="1"/>
      <c r="AK394" s="1"/>
    </row>
    <row r="395" spans="1:37" ht="16.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E395" s="1"/>
      <c r="AF395" s="1"/>
      <c r="AG395" s="1"/>
      <c r="AH395" s="1"/>
      <c r="AI395" s="1"/>
      <c r="AJ395" s="1"/>
      <c r="AK395" s="1"/>
    </row>
    <row r="396" spans="1:37" ht="16.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E396" s="1"/>
      <c r="AF396" s="1"/>
      <c r="AG396" s="1"/>
      <c r="AH396" s="1"/>
      <c r="AI396" s="1"/>
      <c r="AJ396" s="1"/>
      <c r="AK396" s="1"/>
    </row>
    <row r="397" spans="1:37" ht="16.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E397" s="1"/>
      <c r="AF397" s="1"/>
      <c r="AG397" s="1"/>
      <c r="AH397" s="1"/>
      <c r="AI397" s="1"/>
      <c r="AJ397" s="1"/>
      <c r="AK397" s="1"/>
    </row>
    <row r="398" spans="1:37" ht="16.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E398" s="1"/>
      <c r="AF398" s="1"/>
      <c r="AG398" s="1"/>
      <c r="AH398" s="1"/>
      <c r="AI398" s="1"/>
      <c r="AJ398" s="1"/>
      <c r="AK398" s="1"/>
    </row>
    <row r="399" spans="1:37" ht="16.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E399" s="1"/>
      <c r="AF399" s="1"/>
      <c r="AG399" s="1"/>
      <c r="AH399" s="1"/>
      <c r="AI399" s="1"/>
      <c r="AJ399" s="1"/>
      <c r="AK399" s="1"/>
    </row>
    <row r="400" spans="1:37" ht="16.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E400" s="1"/>
      <c r="AF400" s="1"/>
      <c r="AG400" s="1"/>
      <c r="AH400" s="1"/>
      <c r="AI400" s="1"/>
      <c r="AJ400" s="1"/>
      <c r="AK400" s="1"/>
    </row>
    <row r="401" spans="1:37" ht="16.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E401" s="1"/>
      <c r="AF401" s="1"/>
      <c r="AG401" s="1"/>
      <c r="AH401" s="1"/>
      <c r="AI401" s="1"/>
      <c r="AJ401" s="1"/>
      <c r="AK401" s="1"/>
    </row>
    <row r="402" spans="1:37" ht="16.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E402" s="1"/>
      <c r="AF402" s="1"/>
      <c r="AG402" s="1"/>
      <c r="AH402" s="1"/>
      <c r="AI402" s="1"/>
      <c r="AJ402" s="1"/>
      <c r="AK402" s="1"/>
    </row>
    <row r="403" spans="1:37" ht="16.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E403" s="1"/>
      <c r="AF403" s="1"/>
      <c r="AG403" s="1"/>
      <c r="AH403" s="1"/>
      <c r="AI403" s="1"/>
      <c r="AJ403" s="1"/>
      <c r="AK403" s="1"/>
    </row>
    <row r="404" spans="1:37" ht="16.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E404" s="1"/>
      <c r="AF404" s="1"/>
      <c r="AG404" s="1"/>
      <c r="AH404" s="1"/>
      <c r="AI404" s="1"/>
      <c r="AJ404" s="1"/>
      <c r="AK404" s="1"/>
    </row>
    <row r="405" spans="1:37" ht="16.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E405" s="1"/>
      <c r="AF405" s="1"/>
      <c r="AG405" s="1"/>
      <c r="AH405" s="1"/>
      <c r="AI405" s="1"/>
      <c r="AJ405" s="1"/>
      <c r="AK405" s="1"/>
    </row>
    <row r="406" spans="1:37" ht="16.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E406" s="1"/>
      <c r="AF406" s="1"/>
      <c r="AG406" s="1"/>
      <c r="AH406" s="1"/>
      <c r="AI406" s="1"/>
      <c r="AJ406" s="1"/>
      <c r="AK406" s="1"/>
    </row>
    <row r="407" spans="1:37" ht="16.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E407" s="1"/>
      <c r="AF407" s="1"/>
      <c r="AG407" s="1"/>
      <c r="AH407" s="1"/>
      <c r="AI407" s="1"/>
      <c r="AJ407" s="1"/>
      <c r="AK407" s="1"/>
    </row>
    <row r="408" spans="1:37" ht="16.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E408" s="1"/>
      <c r="AF408" s="1"/>
      <c r="AG408" s="1"/>
      <c r="AH408" s="1"/>
      <c r="AI408" s="1"/>
      <c r="AJ408" s="1"/>
      <c r="AK408" s="1"/>
    </row>
    <row r="409" spans="1:37" ht="16.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E409" s="1"/>
      <c r="AF409" s="1"/>
      <c r="AG409" s="1"/>
      <c r="AH409" s="1"/>
      <c r="AI409" s="1"/>
      <c r="AJ409" s="1"/>
      <c r="AK409" s="1"/>
    </row>
    <row r="410" spans="1:37" ht="16.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E410" s="1"/>
      <c r="AF410" s="1"/>
      <c r="AG410" s="1"/>
      <c r="AH410" s="1"/>
      <c r="AI410" s="1"/>
      <c r="AJ410" s="1"/>
      <c r="AK410" s="1"/>
    </row>
    <row r="411" spans="1:37" ht="16.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E411" s="1"/>
      <c r="AF411" s="1"/>
      <c r="AG411" s="1"/>
      <c r="AH411" s="1"/>
      <c r="AI411" s="1"/>
      <c r="AJ411" s="1"/>
      <c r="AK411" s="1"/>
    </row>
    <row r="412" spans="1:37" ht="16.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E412" s="1"/>
      <c r="AF412" s="1"/>
      <c r="AG412" s="1"/>
      <c r="AH412" s="1"/>
      <c r="AI412" s="1"/>
      <c r="AJ412" s="1"/>
      <c r="AK412" s="1"/>
    </row>
    <row r="413" spans="1:37" ht="16.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E413" s="1"/>
      <c r="AF413" s="1"/>
      <c r="AG413" s="1"/>
      <c r="AH413" s="1"/>
      <c r="AI413" s="1"/>
      <c r="AJ413" s="1"/>
      <c r="AK413" s="1"/>
    </row>
    <row r="414" spans="1:37" ht="16.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E414" s="1"/>
      <c r="AF414" s="1"/>
      <c r="AG414" s="1"/>
      <c r="AH414" s="1"/>
      <c r="AI414" s="1"/>
      <c r="AJ414" s="1"/>
      <c r="AK414" s="1"/>
    </row>
    <row r="415" spans="1:37" ht="16.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E415" s="1"/>
      <c r="AF415" s="1"/>
      <c r="AG415" s="1"/>
      <c r="AH415" s="1"/>
      <c r="AI415" s="1"/>
      <c r="AJ415" s="1"/>
      <c r="AK415" s="1"/>
    </row>
    <row r="416" spans="1:37" ht="16.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E416" s="1"/>
      <c r="AF416" s="1"/>
      <c r="AG416" s="1"/>
      <c r="AH416" s="1"/>
      <c r="AI416" s="1"/>
      <c r="AJ416" s="1"/>
      <c r="AK416" s="1"/>
    </row>
    <row r="417" spans="1:37" ht="16.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E417" s="1"/>
      <c r="AF417" s="1"/>
      <c r="AG417" s="1"/>
      <c r="AH417" s="1"/>
      <c r="AI417" s="1"/>
      <c r="AJ417" s="1"/>
      <c r="AK417" s="1"/>
    </row>
    <row r="418" spans="1:37" ht="16.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E418" s="1"/>
      <c r="AF418" s="1"/>
      <c r="AG418" s="1"/>
      <c r="AH418" s="1"/>
      <c r="AI418" s="1"/>
      <c r="AJ418" s="1"/>
      <c r="AK418" s="1"/>
    </row>
    <row r="419" spans="1:37" ht="16.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E419" s="1"/>
      <c r="AF419" s="1"/>
      <c r="AG419" s="1"/>
      <c r="AH419" s="1"/>
      <c r="AI419" s="1"/>
      <c r="AJ419" s="1"/>
      <c r="AK419" s="1"/>
    </row>
    <row r="420" spans="1:37" ht="16.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E420" s="1"/>
      <c r="AF420" s="1"/>
      <c r="AG420" s="1"/>
      <c r="AH420" s="1"/>
      <c r="AI420" s="1"/>
      <c r="AJ420" s="1"/>
      <c r="AK420" s="1"/>
    </row>
    <row r="421" spans="1:37" ht="16.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E421" s="1"/>
      <c r="AF421" s="1"/>
      <c r="AG421" s="1"/>
      <c r="AH421" s="1"/>
      <c r="AI421" s="1"/>
      <c r="AJ421" s="1"/>
      <c r="AK421" s="1"/>
    </row>
    <row r="422" spans="1:37" ht="16.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E422" s="1"/>
      <c r="AF422" s="1"/>
      <c r="AG422" s="1"/>
      <c r="AH422" s="1"/>
      <c r="AI422" s="1"/>
      <c r="AJ422" s="1"/>
      <c r="AK422" s="1"/>
    </row>
    <row r="423" spans="1:37" ht="16.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E423" s="1"/>
      <c r="AF423" s="1"/>
      <c r="AG423" s="1"/>
      <c r="AH423" s="1"/>
      <c r="AI423" s="1"/>
      <c r="AJ423" s="1"/>
      <c r="AK423" s="1"/>
    </row>
    <row r="424" spans="1:37" ht="16.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E424" s="1"/>
      <c r="AF424" s="1"/>
      <c r="AG424" s="1"/>
      <c r="AH424" s="1"/>
      <c r="AI424" s="1"/>
      <c r="AJ424" s="1"/>
      <c r="AK424" s="1"/>
    </row>
    <row r="425" spans="1:37" ht="16.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E425" s="1"/>
      <c r="AF425" s="1"/>
      <c r="AG425" s="1"/>
      <c r="AH425" s="1"/>
      <c r="AI425" s="1"/>
      <c r="AJ425" s="1"/>
      <c r="AK425" s="1"/>
    </row>
    <row r="426" spans="1:37" ht="16.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E426" s="1"/>
      <c r="AF426" s="1"/>
      <c r="AG426" s="1"/>
      <c r="AH426" s="1"/>
      <c r="AI426" s="1"/>
      <c r="AJ426" s="1"/>
      <c r="AK426" s="1"/>
    </row>
    <row r="427" spans="1:37" ht="16.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E427" s="1"/>
      <c r="AF427" s="1"/>
      <c r="AG427" s="1"/>
      <c r="AH427" s="1"/>
      <c r="AI427" s="1"/>
      <c r="AJ427" s="1"/>
      <c r="AK427" s="1"/>
    </row>
    <row r="428" spans="1:37" ht="16.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E428" s="1"/>
      <c r="AF428" s="1"/>
      <c r="AG428" s="1"/>
      <c r="AH428" s="1"/>
      <c r="AI428" s="1"/>
      <c r="AJ428" s="1"/>
      <c r="AK428" s="1"/>
    </row>
    <row r="429" spans="1:37" ht="16.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E429" s="1"/>
      <c r="AF429" s="1"/>
      <c r="AG429" s="1"/>
      <c r="AH429" s="1"/>
      <c r="AI429" s="1"/>
      <c r="AJ429" s="1"/>
      <c r="AK429" s="1"/>
    </row>
    <row r="430" spans="1:37" ht="16.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E430" s="1"/>
      <c r="AF430" s="1"/>
      <c r="AG430" s="1"/>
      <c r="AH430" s="1"/>
      <c r="AI430" s="1"/>
      <c r="AJ430" s="1"/>
      <c r="AK430" s="1"/>
    </row>
    <row r="431" spans="1:37" ht="16.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E431" s="1"/>
      <c r="AF431" s="1"/>
      <c r="AG431" s="1"/>
      <c r="AH431" s="1"/>
      <c r="AI431" s="1"/>
      <c r="AJ431" s="1"/>
      <c r="AK431" s="1"/>
    </row>
    <row r="432" spans="1:37" ht="16.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E432" s="1"/>
      <c r="AF432" s="1"/>
      <c r="AG432" s="1"/>
      <c r="AH432" s="1"/>
      <c r="AI432" s="1"/>
      <c r="AJ432" s="1"/>
      <c r="AK432" s="1"/>
    </row>
    <row r="433" spans="1:37" ht="16.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E433" s="1"/>
      <c r="AF433" s="1"/>
      <c r="AG433" s="1"/>
      <c r="AH433" s="1"/>
      <c r="AI433" s="1"/>
      <c r="AJ433" s="1"/>
      <c r="AK433" s="1"/>
    </row>
    <row r="434" spans="1:37" ht="16.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E434" s="1"/>
      <c r="AF434" s="1"/>
      <c r="AG434" s="1"/>
      <c r="AH434" s="1"/>
      <c r="AI434" s="1"/>
      <c r="AJ434" s="1"/>
      <c r="AK434" s="1"/>
    </row>
    <row r="435" spans="1:37" ht="16.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E435" s="1"/>
      <c r="AF435" s="1"/>
      <c r="AG435" s="1"/>
      <c r="AH435" s="1"/>
      <c r="AI435" s="1"/>
      <c r="AJ435" s="1"/>
      <c r="AK435" s="1"/>
    </row>
    <row r="436" spans="1:37" ht="16.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E436" s="1"/>
      <c r="AF436" s="1"/>
      <c r="AG436" s="1"/>
      <c r="AH436" s="1"/>
      <c r="AI436" s="1"/>
      <c r="AJ436" s="1"/>
      <c r="AK436" s="1"/>
    </row>
    <row r="437" spans="1:37" ht="16.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E437" s="1"/>
      <c r="AF437" s="1"/>
      <c r="AG437" s="1"/>
      <c r="AH437" s="1"/>
      <c r="AI437" s="1"/>
      <c r="AJ437" s="1"/>
      <c r="AK437" s="1"/>
    </row>
    <row r="438" spans="1:37" ht="16.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E438" s="1"/>
      <c r="AF438" s="1"/>
      <c r="AG438" s="1"/>
      <c r="AH438" s="1"/>
      <c r="AI438" s="1"/>
      <c r="AJ438" s="1"/>
      <c r="AK438" s="1"/>
    </row>
    <row r="439" spans="1:37" ht="16.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E439" s="1"/>
      <c r="AF439" s="1"/>
      <c r="AG439" s="1"/>
      <c r="AH439" s="1"/>
      <c r="AI439" s="1"/>
      <c r="AJ439" s="1"/>
      <c r="AK439" s="1"/>
    </row>
    <row r="440" spans="1:37" ht="16.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E440" s="1"/>
      <c r="AF440" s="1"/>
      <c r="AG440" s="1"/>
      <c r="AH440" s="1"/>
      <c r="AI440" s="1"/>
      <c r="AJ440" s="1"/>
      <c r="AK440" s="1"/>
    </row>
    <row r="441" spans="1:37" ht="16.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E441" s="1"/>
      <c r="AF441" s="1"/>
      <c r="AG441" s="1"/>
      <c r="AH441" s="1"/>
      <c r="AI441" s="1"/>
      <c r="AJ441" s="1"/>
      <c r="AK441" s="1"/>
    </row>
    <row r="442" spans="1:37" ht="16.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E442" s="1"/>
      <c r="AF442" s="1"/>
      <c r="AG442" s="1"/>
      <c r="AH442" s="1"/>
      <c r="AI442" s="1"/>
      <c r="AJ442" s="1"/>
      <c r="AK442" s="1"/>
    </row>
    <row r="443" spans="1:37" ht="16.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E443" s="1"/>
      <c r="AF443" s="1"/>
      <c r="AG443" s="1"/>
      <c r="AH443" s="1"/>
      <c r="AI443" s="1"/>
      <c r="AJ443" s="1"/>
      <c r="AK443" s="1"/>
    </row>
    <row r="444" spans="1:37" ht="16.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E444" s="1"/>
      <c r="AF444" s="1"/>
      <c r="AG444" s="1"/>
      <c r="AH444" s="1"/>
      <c r="AI444" s="1"/>
      <c r="AJ444" s="1"/>
      <c r="AK444" s="1"/>
    </row>
    <row r="445" spans="1:37" ht="16.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E445" s="1"/>
      <c r="AF445" s="1"/>
      <c r="AG445" s="1"/>
      <c r="AH445" s="1"/>
      <c r="AI445" s="1"/>
      <c r="AJ445" s="1"/>
      <c r="AK445" s="1"/>
    </row>
    <row r="446" spans="1:37" ht="16.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E446" s="1"/>
      <c r="AF446" s="1"/>
      <c r="AG446" s="1"/>
      <c r="AH446" s="1"/>
      <c r="AI446" s="1"/>
      <c r="AJ446" s="1"/>
      <c r="AK446" s="1"/>
    </row>
    <row r="447" spans="1:37" ht="16.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E447" s="1"/>
      <c r="AF447" s="1"/>
      <c r="AG447" s="1"/>
      <c r="AH447" s="1"/>
      <c r="AI447" s="1"/>
      <c r="AJ447" s="1"/>
      <c r="AK447" s="1"/>
    </row>
    <row r="448" spans="1:37" ht="16.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E448" s="1"/>
      <c r="AF448" s="1"/>
      <c r="AG448" s="1"/>
      <c r="AH448" s="1"/>
      <c r="AI448" s="1"/>
      <c r="AJ448" s="1"/>
      <c r="AK448" s="1"/>
    </row>
    <row r="449" spans="1:37" ht="16.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E449" s="1"/>
      <c r="AF449" s="1"/>
      <c r="AG449" s="1"/>
      <c r="AH449" s="1"/>
      <c r="AI449" s="1"/>
      <c r="AJ449" s="1"/>
      <c r="AK449" s="1"/>
    </row>
    <row r="450" spans="1:37" ht="16.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E450" s="1"/>
      <c r="AF450" s="1"/>
      <c r="AG450" s="1"/>
      <c r="AH450" s="1"/>
      <c r="AI450" s="1"/>
      <c r="AJ450" s="1"/>
      <c r="AK450" s="1"/>
    </row>
    <row r="451" spans="1:37" ht="16.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E451" s="1"/>
      <c r="AF451" s="1"/>
      <c r="AG451" s="1"/>
      <c r="AH451" s="1"/>
      <c r="AI451" s="1"/>
      <c r="AJ451" s="1"/>
      <c r="AK451" s="1"/>
    </row>
    <row r="452" spans="1:37" ht="16.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E452" s="1"/>
      <c r="AF452" s="1"/>
      <c r="AG452" s="1"/>
      <c r="AH452" s="1"/>
      <c r="AI452" s="1"/>
      <c r="AJ452" s="1"/>
      <c r="AK452" s="1"/>
    </row>
    <row r="453" spans="1:37" ht="16.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E453" s="1"/>
      <c r="AF453" s="1"/>
      <c r="AG453" s="1"/>
      <c r="AH453" s="1"/>
      <c r="AI453" s="1"/>
      <c r="AJ453" s="1"/>
      <c r="AK453" s="1"/>
    </row>
    <row r="454" spans="1:37" ht="16.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E454" s="1"/>
      <c r="AF454" s="1"/>
      <c r="AG454" s="1"/>
      <c r="AH454" s="1"/>
      <c r="AI454" s="1"/>
      <c r="AJ454" s="1"/>
      <c r="AK454" s="1"/>
    </row>
    <row r="455" spans="1:37" ht="16.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E455" s="1"/>
      <c r="AF455" s="1"/>
      <c r="AG455" s="1"/>
      <c r="AH455" s="1"/>
      <c r="AI455" s="1"/>
      <c r="AJ455" s="1"/>
      <c r="AK455" s="1"/>
    </row>
    <row r="456" spans="1:37" ht="16.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E456" s="1"/>
      <c r="AF456" s="1"/>
      <c r="AG456" s="1"/>
      <c r="AH456" s="1"/>
      <c r="AI456" s="1"/>
      <c r="AJ456" s="1"/>
      <c r="AK456" s="1"/>
    </row>
    <row r="457" spans="1:37" ht="16.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E457" s="1"/>
      <c r="AF457" s="1"/>
      <c r="AG457" s="1"/>
      <c r="AH457" s="1"/>
      <c r="AI457" s="1"/>
      <c r="AJ457" s="1"/>
      <c r="AK457" s="1"/>
    </row>
    <row r="458" spans="1:37" ht="16.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E458" s="1"/>
      <c r="AF458" s="1"/>
      <c r="AG458" s="1"/>
      <c r="AH458" s="1"/>
      <c r="AI458" s="1"/>
      <c r="AJ458" s="1"/>
      <c r="AK458" s="1"/>
    </row>
    <row r="459" spans="1:37" ht="16.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E459" s="1"/>
      <c r="AF459" s="1"/>
      <c r="AG459" s="1"/>
      <c r="AH459" s="1"/>
      <c r="AI459" s="1"/>
      <c r="AJ459" s="1"/>
      <c r="AK459" s="1"/>
    </row>
    <row r="460" spans="1:37" ht="16.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E460" s="1"/>
      <c r="AF460" s="1"/>
      <c r="AG460" s="1"/>
      <c r="AH460" s="1"/>
      <c r="AI460" s="1"/>
      <c r="AJ460" s="1"/>
      <c r="AK460" s="1"/>
    </row>
    <row r="461" spans="1:37" ht="16.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E461" s="1"/>
      <c r="AF461" s="1"/>
      <c r="AG461" s="1"/>
      <c r="AH461" s="1"/>
      <c r="AI461" s="1"/>
      <c r="AJ461" s="1"/>
      <c r="AK461" s="1"/>
    </row>
    <row r="462" spans="1:37" ht="16.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E462" s="1"/>
      <c r="AF462" s="1"/>
      <c r="AG462" s="1"/>
      <c r="AH462" s="1"/>
      <c r="AI462" s="1"/>
      <c r="AJ462" s="1"/>
      <c r="AK462" s="1"/>
    </row>
    <row r="463" spans="1:37" ht="16.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E463" s="1"/>
      <c r="AF463" s="1"/>
      <c r="AG463" s="1"/>
      <c r="AH463" s="1"/>
      <c r="AI463" s="1"/>
      <c r="AJ463" s="1"/>
      <c r="AK463" s="1"/>
    </row>
    <row r="464" spans="1:37" ht="16.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E464" s="1"/>
      <c r="AF464" s="1"/>
      <c r="AG464" s="1"/>
      <c r="AH464" s="1"/>
      <c r="AI464" s="1"/>
      <c r="AJ464" s="1"/>
      <c r="AK464" s="1"/>
    </row>
    <row r="465" spans="1:37" ht="16.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E465" s="1"/>
      <c r="AF465" s="1"/>
      <c r="AG465" s="1"/>
      <c r="AH465" s="1"/>
      <c r="AI465" s="1"/>
      <c r="AJ465" s="1"/>
      <c r="AK465" s="1"/>
    </row>
    <row r="466" spans="1:37" ht="16.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E466" s="1"/>
      <c r="AF466" s="1"/>
      <c r="AG466" s="1"/>
      <c r="AH466" s="1"/>
      <c r="AI466" s="1"/>
      <c r="AJ466" s="1"/>
      <c r="AK466" s="1"/>
    </row>
    <row r="467" spans="1:37" ht="16.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E467" s="1"/>
      <c r="AF467" s="1"/>
      <c r="AG467" s="1"/>
      <c r="AH467" s="1"/>
      <c r="AI467" s="1"/>
      <c r="AJ467" s="1"/>
      <c r="AK467" s="1"/>
    </row>
    <row r="468" spans="1:37" ht="16.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E468" s="1"/>
      <c r="AF468" s="1"/>
      <c r="AG468" s="1"/>
      <c r="AH468" s="1"/>
      <c r="AI468" s="1"/>
      <c r="AJ468" s="1"/>
      <c r="AK468" s="1"/>
    </row>
    <row r="469" spans="1:37" ht="16.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E469" s="1"/>
      <c r="AF469" s="1"/>
      <c r="AG469" s="1"/>
      <c r="AH469" s="1"/>
      <c r="AI469" s="1"/>
      <c r="AJ469" s="1"/>
      <c r="AK469" s="1"/>
    </row>
    <row r="470" spans="1:37" ht="16.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E470" s="1"/>
      <c r="AF470" s="1"/>
      <c r="AG470" s="1"/>
      <c r="AH470" s="1"/>
      <c r="AI470" s="1"/>
      <c r="AJ470" s="1"/>
      <c r="AK470" s="1"/>
    </row>
    <row r="471" spans="1:37" ht="16.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E471" s="1"/>
      <c r="AF471" s="1"/>
      <c r="AG471" s="1"/>
      <c r="AH471" s="1"/>
      <c r="AI471" s="1"/>
      <c r="AJ471" s="1"/>
      <c r="AK471" s="1"/>
    </row>
    <row r="472" spans="1:37" ht="16.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E472" s="1"/>
      <c r="AF472" s="1"/>
      <c r="AG472" s="1"/>
      <c r="AH472" s="1"/>
      <c r="AI472" s="1"/>
      <c r="AJ472" s="1"/>
      <c r="AK472" s="1"/>
    </row>
    <row r="473" spans="1:37" ht="16.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E473" s="1"/>
      <c r="AF473" s="1"/>
      <c r="AG473" s="1"/>
      <c r="AH473" s="1"/>
      <c r="AI473" s="1"/>
      <c r="AJ473" s="1"/>
      <c r="AK473" s="1"/>
    </row>
    <row r="474" spans="1:37" ht="16.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E474" s="1"/>
      <c r="AF474" s="1"/>
      <c r="AG474" s="1"/>
      <c r="AH474" s="1"/>
      <c r="AI474" s="1"/>
      <c r="AJ474" s="1"/>
      <c r="AK474" s="1"/>
    </row>
    <row r="475" spans="1:37" ht="16.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E475" s="1"/>
      <c r="AF475" s="1"/>
      <c r="AG475" s="1"/>
      <c r="AH475" s="1"/>
      <c r="AI475" s="1"/>
      <c r="AJ475" s="1"/>
      <c r="AK475" s="1"/>
    </row>
    <row r="476" spans="1:37" ht="16.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E476" s="1"/>
      <c r="AF476" s="1"/>
      <c r="AG476" s="1"/>
      <c r="AH476" s="1"/>
      <c r="AI476" s="1"/>
      <c r="AJ476" s="1"/>
      <c r="AK476" s="1"/>
    </row>
    <row r="477" spans="1:37" ht="16.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E477" s="1"/>
      <c r="AF477" s="1"/>
      <c r="AG477" s="1"/>
      <c r="AH477" s="1"/>
      <c r="AI477" s="1"/>
      <c r="AJ477" s="1"/>
      <c r="AK477" s="1"/>
    </row>
    <row r="478" spans="1:37" ht="16.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E478" s="1"/>
      <c r="AF478" s="1"/>
      <c r="AG478" s="1"/>
      <c r="AH478" s="1"/>
      <c r="AI478" s="1"/>
      <c r="AJ478" s="1"/>
      <c r="AK478" s="1"/>
    </row>
    <row r="479" spans="1:37" ht="16.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E479" s="1"/>
      <c r="AF479" s="1"/>
      <c r="AG479" s="1"/>
      <c r="AH479" s="1"/>
      <c r="AI479" s="1"/>
      <c r="AJ479" s="1"/>
      <c r="AK479" s="1"/>
    </row>
    <row r="480" spans="1:37" ht="16.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E480" s="1"/>
      <c r="AF480" s="1"/>
      <c r="AG480" s="1"/>
      <c r="AH480" s="1"/>
      <c r="AI480" s="1"/>
      <c r="AJ480" s="1"/>
      <c r="AK480" s="1"/>
    </row>
    <row r="481" spans="1:37" ht="16.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E481" s="1"/>
      <c r="AF481" s="1"/>
      <c r="AG481" s="1"/>
      <c r="AH481" s="1"/>
      <c r="AI481" s="1"/>
      <c r="AJ481" s="1"/>
      <c r="AK481" s="1"/>
    </row>
    <row r="482" spans="1:37" ht="16.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E482" s="1"/>
      <c r="AF482" s="1"/>
      <c r="AG482" s="1"/>
      <c r="AH482" s="1"/>
      <c r="AI482" s="1"/>
      <c r="AJ482" s="1"/>
      <c r="AK482" s="1"/>
    </row>
    <row r="483" spans="1:37" ht="16.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E483" s="1"/>
      <c r="AF483" s="1"/>
      <c r="AG483" s="1"/>
      <c r="AH483" s="1"/>
      <c r="AI483" s="1"/>
      <c r="AJ483" s="1"/>
      <c r="AK483" s="1"/>
    </row>
    <row r="484" spans="1:37" ht="16.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E484" s="1"/>
      <c r="AF484" s="1"/>
      <c r="AG484" s="1"/>
      <c r="AH484" s="1"/>
      <c r="AI484" s="1"/>
      <c r="AJ484" s="1"/>
      <c r="AK484" s="1"/>
    </row>
    <row r="485" spans="1:37" ht="16.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E485" s="1"/>
      <c r="AF485" s="1"/>
      <c r="AG485" s="1"/>
      <c r="AH485" s="1"/>
      <c r="AI485" s="1"/>
      <c r="AJ485" s="1"/>
      <c r="AK485" s="1"/>
    </row>
    <row r="486" spans="1:37" ht="16.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E486" s="1"/>
      <c r="AF486" s="1"/>
      <c r="AG486" s="1"/>
      <c r="AH486" s="1"/>
      <c r="AI486" s="1"/>
      <c r="AJ486" s="1"/>
      <c r="AK486" s="1"/>
    </row>
    <row r="487" spans="1:37" ht="16.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E487" s="1"/>
      <c r="AF487" s="1"/>
      <c r="AG487" s="1"/>
      <c r="AH487" s="1"/>
      <c r="AI487" s="1"/>
      <c r="AJ487" s="1"/>
      <c r="AK487" s="1"/>
    </row>
    <row r="488" spans="1:37" ht="16.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E488" s="1"/>
      <c r="AF488" s="1"/>
      <c r="AG488" s="1"/>
      <c r="AH488" s="1"/>
      <c r="AI488" s="1"/>
      <c r="AJ488" s="1"/>
      <c r="AK488" s="1"/>
    </row>
    <row r="489" spans="1:37" ht="16.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E489" s="1"/>
      <c r="AF489" s="1"/>
      <c r="AG489" s="1"/>
      <c r="AH489" s="1"/>
      <c r="AI489" s="1"/>
      <c r="AJ489" s="1"/>
      <c r="AK489" s="1"/>
    </row>
    <row r="490" spans="1:37" ht="16.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E490" s="1"/>
      <c r="AF490" s="1"/>
      <c r="AG490" s="1"/>
      <c r="AH490" s="1"/>
      <c r="AI490" s="1"/>
      <c r="AJ490" s="1"/>
      <c r="AK490" s="1"/>
    </row>
    <row r="491" spans="1:37" ht="16.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E491" s="1"/>
      <c r="AF491" s="1"/>
      <c r="AG491" s="1"/>
      <c r="AH491" s="1"/>
      <c r="AI491" s="1"/>
      <c r="AJ491" s="1"/>
      <c r="AK491" s="1"/>
    </row>
    <row r="492" spans="1:37" ht="16.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E492" s="1"/>
      <c r="AF492" s="1"/>
      <c r="AG492" s="1"/>
      <c r="AH492" s="1"/>
      <c r="AI492" s="1"/>
      <c r="AJ492" s="1"/>
      <c r="AK492" s="1"/>
    </row>
    <row r="493" spans="1:37" ht="16.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E493" s="1"/>
      <c r="AF493" s="1"/>
      <c r="AG493" s="1"/>
      <c r="AH493" s="1"/>
      <c r="AI493" s="1"/>
      <c r="AJ493" s="1"/>
      <c r="AK493" s="1"/>
    </row>
    <row r="494" spans="1:37" ht="16.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E494" s="1"/>
      <c r="AF494" s="1"/>
      <c r="AG494" s="1"/>
      <c r="AH494" s="1"/>
      <c r="AI494" s="1"/>
      <c r="AJ494" s="1"/>
      <c r="AK494" s="1"/>
    </row>
    <row r="495" spans="1:37" ht="16.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E495" s="1"/>
      <c r="AF495" s="1"/>
      <c r="AG495" s="1"/>
      <c r="AH495" s="1"/>
      <c r="AI495" s="1"/>
      <c r="AJ495" s="1"/>
      <c r="AK495" s="1"/>
    </row>
    <row r="496" spans="1:37" ht="16.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E496" s="1"/>
      <c r="AF496" s="1"/>
      <c r="AG496" s="1"/>
      <c r="AH496" s="1"/>
      <c r="AI496" s="1"/>
      <c r="AJ496" s="1"/>
      <c r="AK496" s="1"/>
    </row>
    <row r="497" spans="1:37" ht="16.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E497" s="1"/>
      <c r="AF497" s="1"/>
      <c r="AG497" s="1"/>
      <c r="AH497" s="1"/>
      <c r="AI497" s="1"/>
      <c r="AJ497" s="1"/>
      <c r="AK497" s="1"/>
    </row>
    <row r="498" spans="1:37" ht="16.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E498" s="1"/>
      <c r="AF498" s="1"/>
      <c r="AG498" s="1"/>
      <c r="AH498" s="1"/>
      <c r="AI498" s="1"/>
      <c r="AJ498" s="1"/>
      <c r="AK498" s="1"/>
    </row>
    <row r="499" spans="1:37" ht="16.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E499" s="1"/>
      <c r="AF499" s="1"/>
      <c r="AG499" s="1"/>
      <c r="AH499" s="1"/>
      <c r="AI499" s="1"/>
      <c r="AJ499" s="1"/>
      <c r="AK499" s="1"/>
    </row>
    <row r="500" spans="1:37" ht="16.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E500" s="1"/>
      <c r="AF500" s="1"/>
      <c r="AG500" s="1"/>
      <c r="AH500" s="1"/>
      <c r="AI500" s="1"/>
      <c r="AJ500" s="1"/>
      <c r="AK500" s="1"/>
    </row>
    <row r="501" spans="1:37" ht="16.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E501" s="1"/>
      <c r="AF501" s="1"/>
      <c r="AG501" s="1"/>
      <c r="AH501" s="1"/>
      <c r="AI501" s="1"/>
      <c r="AJ501" s="1"/>
      <c r="AK501" s="1"/>
    </row>
    <row r="502" spans="1:37" ht="16.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E502" s="1"/>
      <c r="AF502" s="1"/>
      <c r="AG502" s="1"/>
      <c r="AH502" s="1"/>
      <c r="AI502" s="1"/>
      <c r="AJ502" s="1"/>
      <c r="AK502" s="1"/>
    </row>
    <row r="503" spans="1:37" ht="16.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E503" s="1"/>
      <c r="AF503" s="1"/>
      <c r="AG503" s="1"/>
      <c r="AH503" s="1"/>
      <c r="AI503" s="1"/>
      <c r="AJ503" s="1"/>
      <c r="AK503" s="1"/>
    </row>
    <row r="504" spans="1:37" ht="16.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E504" s="1"/>
      <c r="AF504" s="1"/>
      <c r="AG504" s="1"/>
      <c r="AH504" s="1"/>
      <c r="AI504" s="1"/>
      <c r="AJ504" s="1"/>
      <c r="AK504" s="1"/>
    </row>
    <row r="505" spans="1:37" ht="16.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E505" s="1"/>
      <c r="AF505" s="1"/>
      <c r="AG505" s="1"/>
      <c r="AH505" s="1"/>
      <c r="AI505" s="1"/>
      <c r="AJ505" s="1"/>
      <c r="AK505" s="1"/>
    </row>
    <row r="506" spans="1:37" ht="16.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E506" s="1"/>
      <c r="AF506" s="1"/>
      <c r="AG506" s="1"/>
      <c r="AH506" s="1"/>
      <c r="AI506" s="1"/>
      <c r="AJ506" s="1"/>
      <c r="AK506" s="1"/>
    </row>
    <row r="507" spans="1:37" ht="16.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E507" s="1"/>
      <c r="AF507" s="1"/>
      <c r="AG507" s="1"/>
      <c r="AH507" s="1"/>
      <c r="AI507" s="1"/>
      <c r="AJ507" s="1"/>
      <c r="AK507" s="1"/>
    </row>
    <row r="508" spans="1:37" ht="16.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E508" s="1"/>
      <c r="AF508" s="1"/>
      <c r="AG508" s="1"/>
      <c r="AH508" s="1"/>
      <c r="AI508" s="1"/>
      <c r="AJ508" s="1"/>
      <c r="AK508" s="1"/>
    </row>
    <row r="509" spans="1:37" ht="16.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E509" s="1"/>
      <c r="AF509" s="1"/>
      <c r="AG509" s="1"/>
      <c r="AH509" s="1"/>
      <c r="AI509" s="1"/>
      <c r="AJ509" s="1"/>
      <c r="AK509" s="1"/>
    </row>
    <row r="510" spans="1:37" ht="16.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E510" s="1"/>
      <c r="AF510" s="1"/>
      <c r="AG510" s="1"/>
      <c r="AH510" s="1"/>
      <c r="AI510" s="1"/>
      <c r="AJ510" s="1"/>
      <c r="AK510" s="1"/>
    </row>
    <row r="511" spans="1:37" ht="16.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E511" s="1"/>
      <c r="AF511" s="1"/>
      <c r="AG511" s="1"/>
      <c r="AH511" s="1"/>
      <c r="AI511" s="1"/>
      <c r="AJ511" s="1"/>
      <c r="AK511" s="1"/>
    </row>
    <row r="512" spans="1:37" ht="16.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E512" s="1"/>
      <c r="AF512" s="1"/>
      <c r="AG512" s="1"/>
      <c r="AH512" s="1"/>
      <c r="AI512" s="1"/>
      <c r="AJ512" s="1"/>
      <c r="AK512" s="1"/>
    </row>
    <row r="513" spans="1:37" ht="16.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E513" s="1"/>
      <c r="AF513" s="1"/>
      <c r="AG513" s="1"/>
      <c r="AH513" s="1"/>
      <c r="AI513" s="1"/>
      <c r="AJ513" s="1"/>
      <c r="AK513" s="1"/>
    </row>
    <row r="514" spans="1:37" ht="16.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E514" s="1"/>
      <c r="AF514" s="1"/>
      <c r="AG514" s="1"/>
      <c r="AH514" s="1"/>
      <c r="AI514" s="1"/>
      <c r="AJ514" s="1"/>
      <c r="AK514" s="1"/>
    </row>
    <row r="515" spans="1:37" ht="16.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E515" s="1"/>
      <c r="AF515" s="1"/>
      <c r="AG515" s="1"/>
      <c r="AH515" s="1"/>
      <c r="AI515" s="1"/>
      <c r="AJ515" s="1"/>
      <c r="AK515" s="1"/>
    </row>
    <row r="516" spans="1:37" ht="16.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E516" s="1"/>
      <c r="AF516" s="1"/>
      <c r="AG516" s="1"/>
      <c r="AH516" s="1"/>
      <c r="AI516" s="1"/>
      <c r="AJ516" s="1"/>
      <c r="AK516" s="1"/>
    </row>
    <row r="517" spans="1:37" ht="16.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E517" s="1"/>
      <c r="AF517" s="1"/>
      <c r="AG517" s="1"/>
      <c r="AH517" s="1"/>
      <c r="AI517" s="1"/>
      <c r="AJ517" s="1"/>
      <c r="AK517" s="1"/>
    </row>
    <row r="518" spans="1:37" ht="16.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E518" s="1"/>
      <c r="AF518" s="1"/>
      <c r="AG518" s="1"/>
      <c r="AH518" s="1"/>
      <c r="AI518" s="1"/>
      <c r="AJ518" s="1"/>
      <c r="AK518" s="1"/>
    </row>
    <row r="519" spans="1:37" ht="16.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E519" s="1"/>
      <c r="AF519" s="1"/>
      <c r="AG519" s="1"/>
      <c r="AH519" s="1"/>
      <c r="AI519" s="1"/>
      <c r="AJ519" s="1"/>
      <c r="AK519" s="1"/>
    </row>
    <row r="520" spans="1:37" ht="16.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E520" s="1"/>
      <c r="AF520" s="1"/>
      <c r="AG520" s="1"/>
      <c r="AH520" s="1"/>
      <c r="AI520" s="1"/>
      <c r="AJ520" s="1"/>
      <c r="AK520" s="1"/>
    </row>
    <row r="521" spans="1:37" ht="16.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E521" s="1"/>
      <c r="AF521" s="1"/>
      <c r="AG521" s="1"/>
      <c r="AH521" s="1"/>
      <c r="AI521" s="1"/>
      <c r="AJ521" s="1"/>
      <c r="AK521" s="1"/>
    </row>
    <row r="522" spans="1:37" ht="16.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E522" s="1"/>
      <c r="AF522" s="1"/>
      <c r="AG522" s="1"/>
      <c r="AH522" s="1"/>
      <c r="AI522" s="1"/>
      <c r="AJ522" s="1"/>
      <c r="AK522" s="1"/>
    </row>
    <row r="523" spans="1:37" ht="16.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E523" s="1"/>
      <c r="AF523" s="1"/>
      <c r="AG523" s="1"/>
      <c r="AH523" s="1"/>
      <c r="AI523" s="1"/>
      <c r="AJ523" s="1"/>
      <c r="AK523" s="1"/>
    </row>
    <row r="524" spans="1:37" ht="16.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E524" s="1"/>
      <c r="AF524" s="1"/>
      <c r="AG524" s="1"/>
      <c r="AH524" s="1"/>
      <c r="AI524" s="1"/>
      <c r="AJ524" s="1"/>
      <c r="AK524" s="1"/>
    </row>
    <row r="525" spans="1:37" ht="16.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E525" s="1"/>
      <c r="AF525" s="1"/>
      <c r="AG525" s="1"/>
      <c r="AH525" s="1"/>
      <c r="AI525" s="1"/>
      <c r="AJ525" s="1"/>
      <c r="AK525" s="1"/>
    </row>
    <row r="526" spans="1:37" ht="16.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E526" s="1"/>
      <c r="AF526" s="1"/>
      <c r="AG526" s="1"/>
      <c r="AH526" s="1"/>
      <c r="AI526" s="1"/>
      <c r="AJ526" s="1"/>
      <c r="AK526" s="1"/>
    </row>
    <row r="527" spans="1:37" ht="16.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E527" s="1"/>
      <c r="AF527" s="1"/>
      <c r="AG527" s="1"/>
      <c r="AH527" s="1"/>
      <c r="AI527" s="1"/>
      <c r="AJ527" s="1"/>
      <c r="AK527" s="1"/>
    </row>
    <row r="528" spans="1:37" ht="16.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E528" s="1"/>
      <c r="AF528" s="1"/>
      <c r="AG528" s="1"/>
      <c r="AH528" s="1"/>
      <c r="AI528" s="1"/>
      <c r="AJ528" s="1"/>
      <c r="AK528" s="1"/>
    </row>
    <row r="529" spans="1:37" ht="16.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E529" s="1"/>
      <c r="AF529" s="1"/>
      <c r="AG529" s="1"/>
      <c r="AH529" s="1"/>
      <c r="AI529" s="1"/>
      <c r="AJ529" s="1"/>
      <c r="AK529" s="1"/>
    </row>
    <row r="530" spans="1:37" ht="16.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E530" s="1"/>
      <c r="AF530" s="1"/>
      <c r="AG530" s="1"/>
      <c r="AH530" s="1"/>
      <c r="AI530" s="1"/>
      <c r="AJ530" s="1"/>
      <c r="AK530" s="1"/>
    </row>
    <row r="531" spans="1:37" ht="16.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E531" s="1"/>
      <c r="AF531" s="1"/>
      <c r="AG531" s="1"/>
      <c r="AH531" s="1"/>
      <c r="AI531" s="1"/>
      <c r="AJ531" s="1"/>
      <c r="AK531" s="1"/>
    </row>
    <row r="532" spans="1:37" ht="16.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E532" s="1"/>
      <c r="AF532" s="1"/>
      <c r="AG532" s="1"/>
      <c r="AH532" s="1"/>
      <c r="AI532" s="1"/>
      <c r="AJ532" s="1"/>
      <c r="AK532" s="1"/>
    </row>
    <row r="533" spans="1:37" ht="16.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E533" s="1"/>
      <c r="AF533" s="1"/>
      <c r="AG533" s="1"/>
      <c r="AH533" s="1"/>
      <c r="AI533" s="1"/>
      <c r="AJ533" s="1"/>
      <c r="AK533" s="1"/>
    </row>
    <row r="534" spans="1:37" ht="16.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E534" s="1"/>
      <c r="AF534" s="1"/>
      <c r="AG534" s="1"/>
      <c r="AH534" s="1"/>
      <c r="AI534" s="1"/>
      <c r="AJ534" s="1"/>
      <c r="AK534" s="1"/>
    </row>
    <row r="535" spans="1:37" ht="16.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E535" s="1"/>
      <c r="AF535" s="1"/>
      <c r="AG535" s="1"/>
      <c r="AH535" s="1"/>
      <c r="AI535" s="1"/>
      <c r="AJ535" s="1"/>
      <c r="AK535" s="1"/>
    </row>
    <row r="536" spans="1:37" ht="16.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E536" s="1"/>
      <c r="AF536" s="1"/>
      <c r="AG536" s="1"/>
      <c r="AH536" s="1"/>
      <c r="AI536" s="1"/>
      <c r="AJ536" s="1"/>
      <c r="AK536" s="1"/>
    </row>
    <row r="537" spans="1:37" ht="16.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E537" s="1"/>
      <c r="AF537" s="1"/>
      <c r="AG537" s="1"/>
      <c r="AH537" s="1"/>
      <c r="AI537" s="1"/>
      <c r="AJ537" s="1"/>
      <c r="AK537" s="1"/>
    </row>
    <row r="538" spans="1:37" ht="16.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E538" s="1"/>
      <c r="AF538" s="1"/>
      <c r="AG538" s="1"/>
      <c r="AH538" s="1"/>
      <c r="AI538" s="1"/>
      <c r="AJ538" s="1"/>
      <c r="AK538" s="1"/>
    </row>
    <row r="539" spans="1:37" ht="16.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E539" s="1"/>
      <c r="AF539" s="1"/>
      <c r="AG539" s="1"/>
      <c r="AH539" s="1"/>
      <c r="AI539" s="1"/>
      <c r="AJ539" s="1"/>
      <c r="AK539" s="1"/>
    </row>
    <row r="540" spans="1:37" ht="16.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E540" s="1"/>
      <c r="AF540" s="1"/>
      <c r="AG540" s="1"/>
      <c r="AH540" s="1"/>
      <c r="AI540" s="1"/>
      <c r="AJ540" s="1"/>
      <c r="AK540" s="1"/>
    </row>
    <row r="541" spans="1:37" ht="16.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E541" s="1"/>
      <c r="AF541" s="1"/>
      <c r="AG541" s="1"/>
      <c r="AH541" s="1"/>
      <c r="AI541" s="1"/>
      <c r="AJ541" s="1"/>
      <c r="AK541" s="1"/>
    </row>
    <row r="542" spans="1:37" ht="16.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E542" s="1"/>
      <c r="AF542" s="1"/>
      <c r="AG542" s="1"/>
      <c r="AH542" s="1"/>
      <c r="AI542" s="1"/>
      <c r="AJ542" s="1"/>
      <c r="AK542" s="1"/>
    </row>
    <row r="543" spans="1:37" ht="16.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E543" s="1"/>
      <c r="AF543" s="1"/>
      <c r="AG543" s="1"/>
      <c r="AH543" s="1"/>
      <c r="AI543" s="1"/>
      <c r="AJ543" s="1"/>
      <c r="AK543" s="1"/>
    </row>
    <row r="544" spans="1:37" ht="16.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E544" s="1"/>
      <c r="AF544" s="1"/>
      <c r="AG544" s="1"/>
      <c r="AH544" s="1"/>
      <c r="AI544" s="1"/>
      <c r="AJ544" s="1"/>
      <c r="AK544" s="1"/>
    </row>
    <row r="545" spans="1:37" ht="16.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E545" s="1"/>
      <c r="AF545" s="1"/>
      <c r="AG545" s="1"/>
      <c r="AH545" s="1"/>
      <c r="AI545" s="1"/>
      <c r="AJ545" s="1"/>
      <c r="AK545" s="1"/>
    </row>
    <row r="546" spans="1:37" ht="16.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E546" s="1"/>
      <c r="AF546" s="1"/>
      <c r="AG546" s="1"/>
      <c r="AH546" s="1"/>
      <c r="AI546" s="1"/>
      <c r="AJ546" s="1"/>
      <c r="AK546" s="1"/>
    </row>
    <row r="547" spans="1:37" ht="16.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E547" s="1"/>
      <c r="AF547" s="1"/>
      <c r="AG547" s="1"/>
      <c r="AH547" s="1"/>
      <c r="AI547" s="1"/>
      <c r="AJ547" s="1"/>
      <c r="AK547" s="1"/>
    </row>
    <row r="548" spans="1:37" ht="16.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E548" s="1"/>
      <c r="AF548" s="1"/>
      <c r="AG548" s="1"/>
      <c r="AH548" s="1"/>
      <c r="AI548" s="1"/>
      <c r="AJ548" s="1"/>
      <c r="AK548" s="1"/>
    </row>
    <row r="549" spans="1:37" ht="16.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E549" s="1"/>
      <c r="AF549" s="1"/>
      <c r="AG549" s="1"/>
      <c r="AH549" s="1"/>
      <c r="AI549" s="1"/>
      <c r="AJ549" s="1"/>
      <c r="AK549" s="1"/>
    </row>
    <row r="550" spans="1:37" ht="16.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E550" s="1"/>
      <c r="AF550" s="1"/>
      <c r="AG550" s="1"/>
      <c r="AH550" s="1"/>
      <c r="AI550" s="1"/>
      <c r="AJ550" s="1"/>
      <c r="AK550" s="1"/>
    </row>
    <row r="551" spans="1:37" ht="16.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E551" s="1"/>
      <c r="AF551" s="1"/>
      <c r="AG551" s="1"/>
      <c r="AH551" s="1"/>
      <c r="AI551" s="1"/>
      <c r="AJ551" s="1"/>
      <c r="AK551" s="1"/>
    </row>
    <row r="552" spans="1:37" ht="16.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E552" s="1"/>
      <c r="AF552" s="1"/>
      <c r="AG552" s="1"/>
      <c r="AH552" s="1"/>
      <c r="AI552" s="1"/>
      <c r="AJ552" s="1"/>
      <c r="AK552" s="1"/>
    </row>
    <row r="553" spans="1:37" ht="16.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E553" s="1"/>
      <c r="AF553" s="1"/>
      <c r="AG553" s="1"/>
      <c r="AH553" s="1"/>
      <c r="AI553" s="1"/>
      <c r="AJ553" s="1"/>
      <c r="AK553" s="1"/>
    </row>
    <row r="554" spans="1:37" ht="16.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E554" s="1"/>
      <c r="AF554" s="1"/>
      <c r="AG554" s="1"/>
      <c r="AH554" s="1"/>
      <c r="AI554" s="1"/>
      <c r="AJ554" s="1"/>
      <c r="AK554" s="1"/>
    </row>
    <row r="555" spans="1:37" ht="16.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E555" s="1"/>
      <c r="AF555" s="1"/>
      <c r="AG555" s="1"/>
      <c r="AH555" s="1"/>
      <c r="AI555" s="1"/>
      <c r="AJ555" s="1"/>
      <c r="AK555" s="1"/>
    </row>
    <row r="556" spans="1:37" ht="16.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E556" s="1"/>
      <c r="AF556" s="1"/>
      <c r="AG556" s="1"/>
      <c r="AH556" s="1"/>
      <c r="AI556" s="1"/>
      <c r="AJ556" s="1"/>
      <c r="AK556" s="1"/>
    </row>
    <row r="557" spans="1:37" ht="16.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E557" s="1"/>
      <c r="AF557" s="1"/>
      <c r="AG557" s="1"/>
      <c r="AH557" s="1"/>
      <c r="AI557" s="1"/>
      <c r="AJ557" s="1"/>
      <c r="AK557" s="1"/>
    </row>
    <row r="558" spans="1:37" ht="16.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E558" s="1"/>
      <c r="AF558" s="1"/>
      <c r="AG558" s="1"/>
      <c r="AH558" s="1"/>
      <c r="AI558" s="1"/>
      <c r="AJ558" s="1"/>
      <c r="AK558" s="1"/>
    </row>
    <row r="559" spans="1:37" ht="16.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E559" s="1"/>
      <c r="AF559" s="1"/>
      <c r="AG559" s="1"/>
      <c r="AH559" s="1"/>
      <c r="AI559" s="1"/>
      <c r="AJ559" s="1"/>
      <c r="AK559" s="1"/>
    </row>
    <row r="560" spans="1:37" ht="16.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E560" s="1"/>
      <c r="AF560" s="1"/>
      <c r="AG560" s="1"/>
      <c r="AH560" s="1"/>
      <c r="AI560" s="1"/>
      <c r="AJ560" s="1"/>
      <c r="AK560" s="1"/>
    </row>
    <row r="561" spans="1:37" ht="16.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E561" s="1"/>
      <c r="AF561" s="1"/>
      <c r="AG561" s="1"/>
      <c r="AH561" s="1"/>
      <c r="AI561" s="1"/>
      <c r="AJ561" s="1"/>
      <c r="AK561" s="1"/>
    </row>
    <row r="562" spans="1:37" ht="16.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E562" s="1"/>
      <c r="AF562" s="1"/>
      <c r="AG562" s="1"/>
      <c r="AH562" s="1"/>
      <c r="AI562" s="1"/>
      <c r="AJ562" s="1"/>
      <c r="AK562" s="1"/>
    </row>
    <row r="563" spans="1:37" ht="16.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E563" s="1"/>
      <c r="AF563" s="1"/>
      <c r="AG563" s="1"/>
      <c r="AH563" s="1"/>
      <c r="AI563" s="1"/>
      <c r="AJ563" s="1"/>
      <c r="AK563" s="1"/>
    </row>
    <row r="564" spans="1:37" ht="16.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E564" s="1"/>
      <c r="AF564" s="1"/>
      <c r="AG564" s="1"/>
      <c r="AH564" s="1"/>
      <c r="AI564" s="1"/>
      <c r="AJ564" s="1"/>
      <c r="AK564" s="1"/>
    </row>
    <row r="565" spans="1:37" ht="16.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E565" s="1"/>
      <c r="AF565" s="1"/>
      <c r="AG565" s="1"/>
      <c r="AH565" s="1"/>
      <c r="AI565" s="1"/>
      <c r="AJ565" s="1"/>
      <c r="AK565" s="1"/>
    </row>
    <row r="566" spans="1:37" ht="16.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E566" s="1"/>
      <c r="AF566" s="1"/>
      <c r="AG566" s="1"/>
      <c r="AH566" s="1"/>
      <c r="AI566" s="1"/>
      <c r="AJ566" s="1"/>
      <c r="AK566" s="1"/>
    </row>
    <row r="567" spans="1:37" ht="16.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E567" s="1"/>
      <c r="AF567" s="1"/>
      <c r="AG567" s="1"/>
      <c r="AH567" s="1"/>
      <c r="AI567" s="1"/>
      <c r="AJ567" s="1"/>
      <c r="AK567" s="1"/>
    </row>
    <row r="568" spans="1:37" ht="16.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E568" s="1"/>
      <c r="AF568" s="1"/>
      <c r="AG568" s="1"/>
      <c r="AH568" s="1"/>
      <c r="AI568" s="1"/>
      <c r="AJ568" s="1"/>
      <c r="AK568" s="1"/>
    </row>
    <row r="569" spans="1:37" ht="16.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E569" s="1"/>
      <c r="AF569" s="1"/>
      <c r="AG569" s="1"/>
      <c r="AH569" s="1"/>
      <c r="AI569" s="1"/>
      <c r="AJ569" s="1"/>
      <c r="AK569" s="1"/>
    </row>
    <row r="570" spans="1:37" ht="16.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E570" s="1"/>
      <c r="AF570" s="1"/>
      <c r="AG570" s="1"/>
      <c r="AH570" s="1"/>
      <c r="AI570" s="1"/>
      <c r="AJ570" s="1"/>
      <c r="AK570" s="1"/>
    </row>
    <row r="571" spans="1:37" ht="16.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E571" s="1"/>
      <c r="AF571" s="1"/>
      <c r="AG571" s="1"/>
      <c r="AH571" s="1"/>
      <c r="AI571" s="1"/>
      <c r="AJ571" s="1"/>
      <c r="AK571" s="1"/>
    </row>
    <row r="572" spans="1:37" ht="16.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E572" s="1"/>
      <c r="AF572" s="1"/>
      <c r="AG572" s="1"/>
      <c r="AH572" s="1"/>
      <c r="AI572" s="1"/>
      <c r="AJ572" s="1"/>
      <c r="AK572" s="1"/>
    </row>
    <row r="573" spans="1:37" ht="16.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E573" s="1"/>
      <c r="AF573" s="1"/>
      <c r="AG573" s="1"/>
      <c r="AH573" s="1"/>
      <c r="AI573" s="1"/>
      <c r="AJ573" s="1"/>
      <c r="AK573" s="1"/>
    </row>
    <row r="574" spans="1:37" ht="16.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E574" s="1"/>
      <c r="AF574" s="1"/>
      <c r="AG574" s="1"/>
      <c r="AH574" s="1"/>
      <c r="AI574" s="1"/>
      <c r="AJ574" s="1"/>
      <c r="AK574" s="1"/>
    </row>
    <row r="575" spans="1:37" ht="16.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E575" s="1"/>
      <c r="AF575" s="1"/>
      <c r="AG575" s="1"/>
      <c r="AH575" s="1"/>
      <c r="AI575" s="1"/>
      <c r="AJ575" s="1"/>
      <c r="AK575" s="1"/>
    </row>
    <row r="576" spans="1:37" ht="16.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E576" s="1"/>
      <c r="AF576" s="1"/>
      <c r="AG576" s="1"/>
      <c r="AH576" s="1"/>
      <c r="AI576" s="1"/>
      <c r="AJ576" s="1"/>
      <c r="AK576" s="1"/>
    </row>
    <row r="577" spans="1:37" ht="16.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E577" s="1"/>
      <c r="AF577" s="1"/>
      <c r="AG577" s="1"/>
      <c r="AH577" s="1"/>
      <c r="AI577" s="1"/>
      <c r="AJ577" s="1"/>
      <c r="AK577" s="1"/>
    </row>
    <row r="578" spans="1:37" ht="16.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E578" s="1"/>
      <c r="AF578" s="1"/>
      <c r="AG578" s="1"/>
      <c r="AH578" s="1"/>
      <c r="AI578" s="1"/>
      <c r="AJ578" s="1"/>
      <c r="AK578" s="1"/>
    </row>
    <row r="579" spans="1:37" ht="16.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E579" s="1"/>
      <c r="AF579" s="1"/>
      <c r="AG579" s="1"/>
      <c r="AH579" s="1"/>
      <c r="AI579" s="1"/>
      <c r="AJ579" s="1"/>
      <c r="AK579" s="1"/>
    </row>
    <row r="580" spans="1:37" ht="16.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E580" s="1"/>
      <c r="AF580" s="1"/>
      <c r="AG580" s="1"/>
      <c r="AH580" s="1"/>
      <c r="AI580" s="1"/>
      <c r="AJ580" s="1"/>
      <c r="AK580" s="1"/>
    </row>
    <row r="581" spans="1:37" ht="16.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E581" s="1"/>
      <c r="AF581" s="1"/>
      <c r="AG581" s="1"/>
      <c r="AH581" s="1"/>
      <c r="AI581" s="1"/>
      <c r="AJ581" s="1"/>
      <c r="AK581" s="1"/>
    </row>
    <row r="582" spans="1:37" ht="16.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E582" s="1"/>
      <c r="AF582" s="1"/>
      <c r="AG582" s="1"/>
      <c r="AH582" s="1"/>
      <c r="AI582" s="1"/>
      <c r="AJ582" s="1"/>
      <c r="AK582" s="1"/>
    </row>
    <row r="583" spans="1:37" ht="16.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E583" s="1"/>
      <c r="AF583" s="1"/>
      <c r="AG583" s="1"/>
      <c r="AH583" s="1"/>
      <c r="AI583" s="1"/>
      <c r="AJ583" s="1"/>
      <c r="AK583" s="1"/>
    </row>
    <row r="584" spans="1:37" ht="16.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E584" s="1"/>
      <c r="AF584" s="1"/>
      <c r="AG584" s="1"/>
      <c r="AH584" s="1"/>
      <c r="AI584" s="1"/>
      <c r="AJ584" s="1"/>
      <c r="AK584" s="1"/>
    </row>
    <row r="585" spans="1:37" ht="16.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E585" s="1"/>
      <c r="AF585" s="1"/>
      <c r="AG585" s="1"/>
      <c r="AH585" s="1"/>
      <c r="AI585" s="1"/>
      <c r="AJ585" s="1"/>
      <c r="AK585" s="1"/>
    </row>
    <row r="586" spans="1:37" ht="16.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E586" s="1"/>
      <c r="AF586" s="1"/>
      <c r="AG586" s="1"/>
      <c r="AH586" s="1"/>
      <c r="AI586" s="1"/>
      <c r="AJ586" s="1"/>
      <c r="AK586" s="1"/>
    </row>
    <row r="587" spans="1:37" ht="16.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E587" s="1"/>
      <c r="AF587" s="1"/>
      <c r="AG587" s="1"/>
      <c r="AH587" s="1"/>
      <c r="AI587" s="1"/>
      <c r="AJ587" s="1"/>
      <c r="AK587" s="1"/>
    </row>
    <row r="588" spans="1:37" ht="16.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E588" s="1"/>
      <c r="AF588" s="1"/>
      <c r="AG588" s="1"/>
      <c r="AH588" s="1"/>
      <c r="AI588" s="1"/>
      <c r="AJ588" s="1"/>
      <c r="AK588" s="1"/>
    </row>
    <row r="589" spans="1:37" ht="16.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E589" s="1"/>
      <c r="AF589" s="1"/>
      <c r="AG589" s="1"/>
      <c r="AH589" s="1"/>
      <c r="AI589" s="1"/>
      <c r="AJ589" s="1"/>
      <c r="AK589" s="1"/>
    </row>
    <row r="590" spans="1:37" ht="16.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E590" s="1"/>
      <c r="AF590" s="1"/>
      <c r="AG590" s="1"/>
      <c r="AH590" s="1"/>
      <c r="AI590" s="1"/>
      <c r="AJ590" s="1"/>
      <c r="AK590" s="1"/>
    </row>
    <row r="591" spans="1:37" ht="16.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E591" s="1"/>
      <c r="AF591" s="1"/>
      <c r="AG591" s="1"/>
      <c r="AH591" s="1"/>
      <c r="AI591" s="1"/>
      <c r="AJ591" s="1"/>
      <c r="AK591" s="1"/>
    </row>
    <row r="592" spans="1:37" ht="16.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E592" s="1"/>
      <c r="AF592" s="1"/>
      <c r="AG592" s="1"/>
      <c r="AH592" s="1"/>
      <c r="AI592" s="1"/>
      <c r="AJ592" s="1"/>
      <c r="AK592" s="1"/>
    </row>
    <row r="593" spans="1:37" ht="16.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E593" s="1"/>
      <c r="AF593" s="1"/>
      <c r="AG593" s="1"/>
      <c r="AH593" s="1"/>
      <c r="AI593" s="1"/>
      <c r="AJ593" s="1"/>
      <c r="AK593" s="1"/>
    </row>
    <row r="594" spans="1:37" ht="16.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E594" s="1"/>
      <c r="AF594" s="1"/>
      <c r="AG594" s="1"/>
      <c r="AH594" s="1"/>
      <c r="AI594" s="1"/>
      <c r="AJ594" s="1"/>
      <c r="AK594" s="1"/>
    </row>
    <row r="595" spans="1:37" ht="16.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E595" s="1"/>
      <c r="AF595" s="1"/>
      <c r="AG595" s="1"/>
      <c r="AH595" s="1"/>
      <c r="AI595" s="1"/>
      <c r="AJ595" s="1"/>
      <c r="AK595" s="1"/>
    </row>
    <row r="596" spans="1:37" ht="16.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E596" s="1"/>
      <c r="AF596" s="1"/>
      <c r="AG596" s="1"/>
      <c r="AH596" s="1"/>
      <c r="AI596" s="1"/>
      <c r="AJ596" s="1"/>
      <c r="AK596" s="1"/>
    </row>
    <row r="597" spans="1:37" ht="16.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E597" s="1"/>
      <c r="AF597" s="1"/>
      <c r="AG597" s="1"/>
      <c r="AH597" s="1"/>
      <c r="AI597" s="1"/>
      <c r="AJ597" s="1"/>
      <c r="AK597" s="1"/>
    </row>
    <row r="598" spans="1:37" ht="16.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E598" s="1"/>
      <c r="AF598" s="1"/>
      <c r="AG598" s="1"/>
      <c r="AH598" s="1"/>
      <c r="AI598" s="1"/>
      <c r="AJ598" s="1"/>
      <c r="AK598" s="1"/>
    </row>
    <row r="599" spans="1:37" ht="16.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E599" s="1"/>
      <c r="AF599" s="1"/>
      <c r="AG599" s="1"/>
      <c r="AH599" s="1"/>
      <c r="AI599" s="1"/>
      <c r="AJ599" s="1"/>
      <c r="AK599" s="1"/>
    </row>
    <row r="600" spans="1:37" ht="16.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E600" s="1"/>
      <c r="AF600" s="1"/>
      <c r="AG600" s="1"/>
      <c r="AH600" s="1"/>
      <c r="AI600" s="1"/>
      <c r="AJ600" s="1"/>
      <c r="AK600" s="1"/>
    </row>
    <row r="601" spans="1:37" ht="16.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E601" s="1"/>
      <c r="AF601" s="1"/>
      <c r="AG601" s="1"/>
      <c r="AH601" s="1"/>
      <c r="AI601" s="1"/>
      <c r="AJ601" s="1"/>
      <c r="AK601" s="1"/>
    </row>
    <row r="602" spans="1:37" ht="16.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E602" s="1"/>
      <c r="AF602" s="1"/>
      <c r="AG602" s="1"/>
      <c r="AH602" s="1"/>
      <c r="AI602" s="1"/>
      <c r="AJ602" s="1"/>
      <c r="AK602" s="1"/>
    </row>
    <row r="603" spans="1:37" ht="16.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E603" s="1"/>
      <c r="AF603" s="1"/>
      <c r="AG603" s="1"/>
      <c r="AH603" s="1"/>
      <c r="AI603" s="1"/>
      <c r="AJ603" s="1"/>
      <c r="AK603" s="1"/>
    </row>
    <row r="604" spans="1:37" ht="16.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E604" s="1"/>
      <c r="AF604" s="1"/>
      <c r="AG604" s="1"/>
      <c r="AH604" s="1"/>
      <c r="AI604" s="1"/>
      <c r="AJ604" s="1"/>
      <c r="AK604" s="1"/>
    </row>
    <row r="605" spans="1:37" ht="16.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E605" s="1"/>
      <c r="AF605" s="1"/>
      <c r="AG605" s="1"/>
      <c r="AH605" s="1"/>
      <c r="AI605" s="1"/>
      <c r="AJ605" s="1"/>
      <c r="AK605" s="1"/>
    </row>
    <row r="606" spans="1:37" ht="16.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E606" s="1"/>
      <c r="AF606" s="1"/>
      <c r="AG606" s="1"/>
      <c r="AH606" s="1"/>
      <c r="AI606" s="1"/>
      <c r="AJ606" s="1"/>
      <c r="AK606" s="1"/>
    </row>
    <row r="607" spans="1:37" ht="16.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E607" s="1"/>
      <c r="AF607" s="1"/>
      <c r="AG607" s="1"/>
      <c r="AH607" s="1"/>
      <c r="AI607" s="1"/>
      <c r="AJ607" s="1"/>
      <c r="AK607" s="1"/>
    </row>
    <row r="608" spans="1:37" ht="16.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E608" s="1"/>
      <c r="AF608" s="1"/>
      <c r="AG608" s="1"/>
      <c r="AH608" s="1"/>
      <c r="AI608" s="1"/>
      <c r="AJ608" s="1"/>
      <c r="AK608" s="1"/>
    </row>
    <row r="609" spans="1:37" ht="16.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E609" s="1"/>
      <c r="AF609" s="1"/>
      <c r="AG609" s="1"/>
      <c r="AH609" s="1"/>
      <c r="AI609" s="1"/>
      <c r="AJ609" s="1"/>
      <c r="AK609" s="1"/>
    </row>
    <row r="610" spans="1:37" ht="16.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E610" s="1"/>
      <c r="AF610" s="1"/>
      <c r="AG610" s="1"/>
      <c r="AH610" s="1"/>
      <c r="AI610" s="1"/>
      <c r="AJ610" s="1"/>
      <c r="AK610" s="1"/>
    </row>
    <row r="611" spans="1:37" ht="16.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E611" s="1"/>
      <c r="AF611" s="1"/>
      <c r="AG611" s="1"/>
      <c r="AH611" s="1"/>
      <c r="AI611" s="1"/>
      <c r="AJ611" s="1"/>
      <c r="AK611" s="1"/>
    </row>
    <row r="612" spans="1:37" ht="16.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E612" s="1"/>
      <c r="AF612" s="1"/>
      <c r="AG612" s="1"/>
      <c r="AH612" s="1"/>
      <c r="AI612" s="1"/>
      <c r="AJ612" s="1"/>
      <c r="AK612" s="1"/>
    </row>
    <row r="613" spans="1:37" ht="16.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E613" s="1"/>
      <c r="AF613" s="1"/>
      <c r="AG613" s="1"/>
      <c r="AH613" s="1"/>
      <c r="AI613" s="1"/>
      <c r="AJ613" s="1"/>
      <c r="AK613" s="1"/>
    </row>
    <row r="614" spans="1:37" ht="16.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E614" s="1"/>
      <c r="AF614" s="1"/>
      <c r="AG614" s="1"/>
      <c r="AH614" s="1"/>
      <c r="AI614" s="1"/>
      <c r="AJ614" s="1"/>
      <c r="AK614" s="1"/>
    </row>
    <row r="615" spans="1:37" ht="16.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E615" s="1"/>
      <c r="AF615" s="1"/>
      <c r="AG615" s="1"/>
      <c r="AH615" s="1"/>
      <c r="AI615" s="1"/>
      <c r="AJ615" s="1"/>
      <c r="AK615" s="1"/>
    </row>
    <row r="616" spans="1:37" ht="16.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E616" s="1"/>
      <c r="AF616" s="1"/>
      <c r="AG616" s="1"/>
      <c r="AH616" s="1"/>
      <c r="AI616" s="1"/>
      <c r="AJ616" s="1"/>
      <c r="AK616" s="1"/>
    </row>
    <row r="617" spans="1:37" ht="16.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E617" s="1"/>
      <c r="AF617" s="1"/>
      <c r="AG617" s="1"/>
      <c r="AH617" s="1"/>
      <c r="AI617" s="1"/>
      <c r="AJ617" s="1"/>
      <c r="AK617" s="1"/>
    </row>
    <row r="618" spans="1:37" ht="16.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E618" s="1"/>
      <c r="AF618" s="1"/>
      <c r="AG618" s="1"/>
      <c r="AH618" s="1"/>
      <c r="AI618" s="1"/>
      <c r="AJ618" s="1"/>
      <c r="AK618" s="1"/>
    </row>
    <row r="619" spans="1:37" ht="16.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E619" s="1"/>
      <c r="AF619" s="1"/>
      <c r="AG619" s="1"/>
      <c r="AH619" s="1"/>
      <c r="AI619" s="1"/>
      <c r="AJ619" s="1"/>
      <c r="AK619" s="1"/>
    </row>
    <row r="620" spans="1:37" ht="16.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E620" s="1"/>
      <c r="AF620" s="1"/>
      <c r="AG620" s="1"/>
      <c r="AH620" s="1"/>
      <c r="AI620" s="1"/>
      <c r="AJ620" s="1"/>
      <c r="AK620" s="1"/>
    </row>
    <row r="621" spans="1:37" ht="16.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E621" s="1"/>
      <c r="AF621" s="1"/>
      <c r="AG621" s="1"/>
      <c r="AH621" s="1"/>
      <c r="AI621" s="1"/>
      <c r="AJ621" s="1"/>
      <c r="AK621" s="1"/>
    </row>
    <row r="622" spans="1:37" ht="16.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E622" s="1"/>
      <c r="AF622" s="1"/>
      <c r="AG622" s="1"/>
      <c r="AH622" s="1"/>
      <c r="AI622" s="1"/>
      <c r="AJ622" s="1"/>
      <c r="AK622" s="1"/>
    </row>
    <row r="623" spans="1:37" ht="16.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E623" s="1"/>
      <c r="AF623" s="1"/>
      <c r="AG623" s="1"/>
      <c r="AH623" s="1"/>
      <c r="AI623" s="1"/>
      <c r="AJ623" s="1"/>
      <c r="AK623" s="1"/>
    </row>
    <row r="624" spans="1:37" ht="16.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E624" s="1"/>
      <c r="AF624" s="1"/>
      <c r="AG624" s="1"/>
      <c r="AH624" s="1"/>
      <c r="AI624" s="1"/>
      <c r="AJ624" s="1"/>
      <c r="AK624" s="1"/>
    </row>
    <row r="625" spans="1:37" ht="16.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E625" s="1"/>
      <c r="AF625" s="1"/>
      <c r="AG625" s="1"/>
      <c r="AH625" s="1"/>
      <c r="AI625" s="1"/>
      <c r="AJ625" s="1"/>
      <c r="AK625" s="1"/>
    </row>
    <row r="626" spans="1:37" ht="16.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E626" s="1"/>
      <c r="AF626" s="1"/>
      <c r="AG626" s="1"/>
      <c r="AH626" s="1"/>
      <c r="AI626" s="1"/>
      <c r="AJ626" s="1"/>
      <c r="AK626" s="1"/>
    </row>
    <row r="627" spans="1:37" ht="16.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E627" s="1"/>
      <c r="AF627" s="1"/>
      <c r="AG627" s="1"/>
      <c r="AH627" s="1"/>
      <c r="AI627" s="1"/>
      <c r="AJ627" s="1"/>
      <c r="AK627" s="1"/>
    </row>
    <row r="628" spans="1:37" ht="16.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E628" s="1"/>
      <c r="AF628" s="1"/>
      <c r="AG628" s="1"/>
      <c r="AH628" s="1"/>
      <c r="AI628" s="1"/>
      <c r="AJ628" s="1"/>
      <c r="AK628" s="1"/>
    </row>
    <row r="629" spans="1:37" ht="16.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E629" s="1"/>
      <c r="AF629" s="1"/>
      <c r="AG629" s="1"/>
      <c r="AH629" s="1"/>
      <c r="AI629" s="1"/>
      <c r="AJ629" s="1"/>
      <c r="AK629" s="1"/>
    </row>
    <row r="630" spans="1:37" ht="16.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E630" s="1"/>
      <c r="AF630" s="1"/>
      <c r="AG630" s="1"/>
      <c r="AH630" s="1"/>
      <c r="AI630" s="1"/>
      <c r="AJ630" s="1"/>
      <c r="AK630" s="1"/>
    </row>
    <row r="631" spans="1:37" ht="16.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E631" s="1"/>
      <c r="AF631" s="1"/>
      <c r="AG631" s="1"/>
      <c r="AH631" s="1"/>
      <c r="AI631" s="1"/>
      <c r="AJ631" s="1"/>
      <c r="AK631" s="1"/>
    </row>
    <row r="632" spans="1:37" ht="16.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E632" s="1"/>
      <c r="AF632" s="1"/>
      <c r="AG632" s="1"/>
      <c r="AH632" s="1"/>
      <c r="AI632" s="1"/>
      <c r="AJ632" s="1"/>
      <c r="AK632" s="1"/>
    </row>
    <row r="633" spans="1:37" ht="16.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E633" s="1"/>
      <c r="AF633" s="1"/>
      <c r="AG633" s="1"/>
      <c r="AH633" s="1"/>
      <c r="AI633" s="1"/>
      <c r="AJ633" s="1"/>
      <c r="AK633" s="1"/>
    </row>
    <row r="634" spans="1:37" ht="16.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E634" s="1"/>
      <c r="AF634" s="1"/>
      <c r="AG634" s="1"/>
      <c r="AH634" s="1"/>
      <c r="AI634" s="1"/>
      <c r="AJ634" s="1"/>
      <c r="AK634" s="1"/>
    </row>
    <row r="635" spans="1:37" ht="16.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E635" s="1"/>
      <c r="AF635" s="1"/>
      <c r="AG635" s="1"/>
      <c r="AH635" s="1"/>
      <c r="AI635" s="1"/>
      <c r="AJ635" s="1"/>
      <c r="AK635" s="1"/>
    </row>
    <row r="636" spans="1:37" ht="16.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E636" s="1"/>
      <c r="AF636" s="1"/>
      <c r="AG636" s="1"/>
      <c r="AH636" s="1"/>
      <c r="AI636" s="1"/>
      <c r="AJ636" s="1"/>
      <c r="AK636" s="1"/>
    </row>
    <row r="637" spans="1:37" ht="16.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E637" s="1"/>
      <c r="AF637" s="1"/>
      <c r="AG637" s="1"/>
      <c r="AH637" s="1"/>
      <c r="AI637" s="1"/>
      <c r="AJ637" s="1"/>
      <c r="AK637" s="1"/>
    </row>
    <row r="638" spans="1:37" ht="16.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E638" s="1"/>
      <c r="AF638" s="1"/>
      <c r="AG638" s="1"/>
      <c r="AH638" s="1"/>
      <c r="AI638" s="1"/>
      <c r="AJ638" s="1"/>
      <c r="AK638" s="1"/>
    </row>
    <row r="639" spans="1:37" ht="16.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E639" s="1"/>
      <c r="AF639" s="1"/>
      <c r="AG639" s="1"/>
      <c r="AH639" s="1"/>
      <c r="AI639" s="1"/>
      <c r="AJ639" s="1"/>
      <c r="AK639" s="1"/>
    </row>
    <row r="640" spans="1:37" ht="16.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E640" s="1"/>
      <c r="AF640" s="1"/>
      <c r="AG640" s="1"/>
      <c r="AH640" s="1"/>
      <c r="AI640" s="1"/>
      <c r="AJ640" s="1"/>
      <c r="AK640" s="1"/>
    </row>
    <row r="641" spans="1:37" ht="16.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E641" s="1"/>
      <c r="AF641" s="1"/>
      <c r="AG641" s="1"/>
      <c r="AH641" s="1"/>
      <c r="AI641" s="1"/>
      <c r="AJ641" s="1"/>
      <c r="AK641" s="1"/>
    </row>
    <row r="642" spans="1:37" ht="16.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E642" s="1"/>
      <c r="AF642" s="1"/>
      <c r="AG642" s="1"/>
      <c r="AH642" s="1"/>
      <c r="AI642" s="1"/>
      <c r="AJ642" s="1"/>
      <c r="AK642" s="1"/>
    </row>
    <row r="643" spans="1:37" ht="16.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E643" s="1"/>
      <c r="AF643" s="1"/>
      <c r="AG643" s="1"/>
      <c r="AH643" s="1"/>
      <c r="AI643" s="1"/>
      <c r="AJ643" s="1"/>
      <c r="AK643" s="1"/>
    </row>
    <row r="644" spans="1:37" ht="16.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E644" s="1"/>
      <c r="AF644" s="1"/>
      <c r="AG644" s="1"/>
      <c r="AH644" s="1"/>
      <c r="AI644" s="1"/>
      <c r="AJ644" s="1"/>
      <c r="AK644" s="1"/>
    </row>
    <row r="645" spans="1:37" ht="16.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E645" s="1"/>
      <c r="AF645" s="1"/>
      <c r="AG645" s="1"/>
      <c r="AH645" s="1"/>
      <c r="AI645" s="1"/>
      <c r="AJ645" s="1"/>
      <c r="AK645" s="1"/>
    </row>
    <row r="646" spans="1:37" ht="16.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E646" s="1"/>
      <c r="AF646" s="1"/>
      <c r="AG646" s="1"/>
      <c r="AH646" s="1"/>
      <c r="AI646" s="1"/>
      <c r="AJ646" s="1"/>
      <c r="AK646" s="1"/>
    </row>
    <row r="647" spans="1:37" ht="16.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E647" s="1"/>
      <c r="AF647" s="1"/>
      <c r="AG647" s="1"/>
      <c r="AH647" s="1"/>
      <c r="AI647" s="1"/>
      <c r="AJ647" s="1"/>
      <c r="AK647" s="1"/>
    </row>
    <row r="648" spans="1:37" ht="16.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E648" s="1"/>
      <c r="AF648" s="1"/>
      <c r="AG648" s="1"/>
      <c r="AH648" s="1"/>
      <c r="AI648" s="1"/>
      <c r="AJ648" s="1"/>
      <c r="AK648" s="1"/>
    </row>
    <row r="649" spans="1:37" ht="16.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E649" s="1"/>
      <c r="AF649" s="1"/>
      <c r="AG649" s="1"/>
      <c r="AH649" s="1"/>
      <c r="AI649" s="1"/>
      <c r="AJ649" s="1"/>
      <c r="AK649" s="1"/>
    </row>
    <row r="650" spans="1:37" ht="16.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E650" s="1"/>
      <c r="AF650" s="1"/>
      <c r="AG650" s="1"/>
      <c r="AH650" s="1"/>
      <c r="AI650" s="1"/>
      <c r="AJ650" s="1"/>
      <c r="AK650" s="1"/>
    </row>
    <row r="651" spans="1:37" ht="16.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E651" s="1"/>
      <c r="AF651" s="1"/>
      <c r="AG651" s="1"/>
      <c r="AH651" s="1"/>
      <c r="AI651" s="1"/>
      <c r="AJ651" s="1"/>
      <c r="AK651" s="1"/>
    </row>
    <row r="652" spans="1:37" ht="16.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E652" s="1"/>
      <c r="AF652" s="1"/>
      <c r="AG652" s="1"/>
      <c r="AH652" s="1"/>
      <c r="AI652" s="1"/>
      <c r="AJ652" s="1"/>
      <c r="AK652" s="1"/>
    </row>
    <row r="653" spans="1:37" ht="16.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E653" s="1"/>
      <c r="AF653" s="1"/>
      <c r="AG653" s="1"/>
      <c r="AH653" s="1"/>
      <c r="AI653" s="1"/>
      <c r="AJ653" s="1"/>
      <c r="AK653" s="1"/>
    </row>
    <row r="654" spans="1:37" ht="16.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E654" s="1"/>
      <c r="AF654" s="1"/>
      <c r="AG654" s="1"/>
      <c r="AH654" s="1"/>
      <c r="AI654" s="1"/>
      <c r="AJ654" s="1"/>
      <c r="AK654" s="1"/>
    </row>
    <row r="655" spans="1:37" ht="16.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E655" s="1"/>
      <c r="AF655" s="1"/>
      <c r="AG655" s="1"/>
      <c r="AH655" s="1"/>
      <c r="AI655" s="1"/>
      <c r="AJ655" s="1"/>
      <c r="AK655" s="1"/>
    </row>
    <row r="656" spans="1:37" ht="16.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E656" s="1"/>
      <c r="AF656" s="1"/>
      <c r="AG656" s="1"/>
      <c r="AH656" s="1"/>
      <c r="AI656" s="1"/>
      <c r="AJ656" s="1"/>
      <c r="AK656" s="1"/>
    </row>
    <row r="657" spans="1:37" ht="16.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E657" s="1"/>
      <c r="AF657" s="1"/>
      <c r="AG657" s="1"/>
      <c r="AH657" s="1"/>
      <c r="AI657" s="1"/>
      <c r="AJ657" s="1"/>
      <c r="AK657" s="1"/>
    </row>
    <row r="658" spans="1:37" ht="16.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E658" s="1"/>
      <c r="AF658" s="1"/>
      <c r="AG658" s="1"/>
      <c r="AH658" s="1"/>
      <c r="AI658" s="1"/>
      <c r="AJ658" s="1"/>
      <c r="AK658" s="1"/>
    </row>
    <row r="659" spans="1:37" ht="16.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E659" s="1"/>
      <c r="AF659" s="1"/>
      <c r="AG659" s="1"/>
      <c r="AH659" s="1"/>
      <c r="AI659" s="1"/>
      <c r="AJ659" s="1"/>
      <c r="AK659" s="1"/>
    </row>
    <row r="660" spans="1:37" ht="16.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E660" s="1"/>
      <c r="AF660" s="1"/>
      <c r="AG660" s="1"/>
      <c r="AH660" s="1"/>
      <c r="AI660" s="1"/>
      <c r="AJ660" s="1"/>
      <c r="AK660" s="1"/>
    </row>
    <row r="661" spans="1:37" ht="16.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E661" s="1"/>
      <c r="AF661" s="1"/>
      <c r="AG661" s="1"/>
      <c r="AH661" s="1"/>
      <c r="AI661" s="1"/>
      <c r="AJ661" s="1"/>
      <c r="AK661" s="1"/>
    </row>
    <row r="662" spans="1:37" ht="16.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E662" s="1"/>
      <c r="AF662" s="1"/>
      <c r="AG662" s="1"/>
      <c r="AH662" s="1"/>
      <c r="AI662" s="1"/>
      <c r="AJ662" s="1"/>
      <c r="AK662" s="1"/>
    </row>
    <row r="663" spans="1:37" ht="16.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E663" s="1"/>
      <c r="AF663" s="1"/>
      <c r="AG663" s="1"/>
      <c r="AH663" s="1"/>
      <c r="AI663" s="1"/>
      <c r="AJ663" s="1"/>
      <c r="AK663" s="1"/>
    </row>
    <row r="664" spans="1:37" ht="16.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E664" s="1"/>
      <c r="AF664" s="1"/>
      <c r="AG664" s="1"/>
      <c r="AH664" s="1"/>
      <c r="AI664" s="1"/>
      <c r="AJ664" s="1"/>
      <c r="AK664" s="1"/>
    </row>
    <row r="665" spans="1:37" ht="16.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E665" s="1"/>
      <c r="AF665" s="1"/>
      <c r="AG665" s="1"/>
      <c r="AH665" s="1"/>
      <c r="AI665" s="1"/>
      <c r="AJ665" s="1"/>
      <c r="AK665" s="1"/>
    </row>
    <row r="666" spans="1:37" ht="16.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E666" s="1"/>
      <c r="AF666" s="1"/>
      <c r="AG666" s="1"/>
      <c r="AH666" s="1"/>
      <c r="AI666" s="1"/>
      <c r="AJ666" s="1"/>
      <c r="AK666" s="1"/>
    </row>
    <row r="667" spans="1:37" ht="16.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E667" s="1"/>
      <c r="AF667" s="1"/>
      <c r="AG667" s="1"/>
      <c r="AH667" s="1"/>
      <c r="AI667" s="1"/>
      <c r="AJ667" s="1"/>
      <c r="AK667" s="1"/>
    </row>
    <row r="668" spans="1:37" ht="16.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E668" s="1"/>
      <c r="AF668" s="1"/>
      <c r="AG668" s="1"/>
      <c r="AH668" s="1"/>
      <c r="AI668" s="1"/>
      <c r="AJ668" s="1"/>
      <c r="AK668" s="1"/>
    </row>
    <row r="669" spans="1:37" ht="16.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E669" s="1"/>
      <c r="AF669" s="1"/>
      <c r="AG669" s="1"/>
      <c r="AH669" s="1"/>
      <c r="AI669" s="1"/>
      <c r="AJ669" s="1"/>
      <c r="AK669" s="1"/>
    </row>
    <row r="670" spans="1:37" ht="16.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E670" s="1"/>
      <c r="AF670" s="1"/>
      <c r="AG670" s="1"/>
      <c r="AH670" s="1"/>
      <c r="AI670" s="1"/>
      <c r="AJ670" s="1"/>
      <c r="AK670" s="1"/>
    </row>
    <row r="671" spans="1:37" ht="16.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E671" s="1"/>
      <c r="AF671" s="1"/>
      <c r="AG671" s="1"/>
      <c r="AH671" s="1"/>
      <c r="AI671" s="1"/>
      <c r="AJ671" s="1"/>
      <c r="AK671" s="1"/>
    </row>
    <row r="672" spans="1:37" ht="16.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E672" s="1"/>
      <c r="AF672" s="1"/>
      <c r="AG672" s="1"/>
      <c r="AH672" s="1"/>
      <c r="AI672" s="1"/>
      <c r="AJ672" s="1"/>
      <c r="AK672" s="1"/>
    </row>
    <row r="673" spans="1:37" ht="16.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E673" s="1"/>
      <c r="AF673" s="1"/>
      <c r="AG673" s="1"/>
      <c r="AH673" s="1"/>
      <c r="AI673" s="1"/>
      <c r="AJ673" s="1"/>
      <c r="AK673" s="1"/>
    </row>
    <row r="674" spans="1:37" ht="16.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E674" s="1"/>
      <c r="AF674" s="1"/>
      <c r="AG674" s="1"/>
      <c r="AH674" s="1"/>
      <c r="AI674" s="1"/>
      <c r="AJ674" s="1"/>
      <c r="AK674" s="1"/>
    </row>
    <row r="675" spans="1:37" ht="16.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E675" s="1"/>
      <c r="AF675" s="1"/>
      <c r="AG675" s="1"/>
      <c r="AH675" s="1"/>
      <c r="AI675" s="1"/>
      <c r="AJ675" s="1"/>
      <c r="AK675" s="1"/>
    </row>
    <row r="676" spans="1:37" ht="16.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E676" s="1"/>
      <c r="AF676" s="1"/>
      <c r="AG676" s="1"/>
      <c r="AH676" s="1"/>
      <c r="AI676" s="1"/>
      <c r="AJ676" s="1"/>
      <c r="AK676" s="1"/>
    </row>
    <row r="677" spans="1:37" ht="16.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E677" s="1"/>
      <c r="AF677" s="1"/>
      <c r="AG677" s="1"/>
      <c r="AH677" s="1"/>
      <c r="AI677" s="1"/>
      <c r="AJ677" s="1"/>
      <c r="AK677" s="1"/>
    </row>
    <row r="678" spans="1:37" ht="16.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E678" s="1"/>
      <c r="AF678" s="1"/>
      <c r="AG678" s="1"/>
      <c r="AH678" s="1"/>
      <c r="AI678" s="1"/>
      <c r="AJ678" s="1"/>
      <c r="AK678" s="1"/>
    </row>
    <row r="679" spans="1:37" ht="16.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E679" s="1"/>
      <c r="AF679" s="1"/>
      <c r="AG679" s="1"/>
      <c r="AH679" s="1"/>
      <c r="AI679" s="1"/>
      <c r="AJ679" s="1"/>
      <c r="AK679" s="1"/>
    </row>
    <row r="680" spans="1:37" ht="16.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E680" s="1"/>
      <c r="AF680" s="1"/>
      <c r="AG680" s="1"/>
      <c r="AH680" s="1"/>
      <c r="AI680" s="1"/>
      <c r="AJ680" s="1"/>
      <c r="AK680" s="1"/>
    </row>
    <row r="681" spans="1:37" ht="16.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E681" s="1"/>
      <c r="AF681" s="1"/>
      <c r="AG681" s="1"/>
      <c r="AH681" s="1"/>
      <c r="AI681" s="1"/>
      <c r="AJ681" s="1"/>
      <c r="AK681" s="1"/>
    </row>
    <row r="682" spans="1:37" ht="16.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E682" s="1"/>
      <c r="AF682" s="1"/>
      <c r="AG682" s="1"/>
      <c r="AH682" s="1"/>
      <c r="AI682" s="1"/>
      <c r="AJ682" s="1"/>
      <c r="AK682" s="1"/>
    </row>
    <row r="683" spans="1:37" ht="16.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E683" s="1"/>
      <c r="AF683" s="1"/>
      <c r="AG683" s="1"/>
      <c r="AH683" s="1"/>
      <c r="AI683" s="1"/>
      <c r="AJ683" s="1"/>
      <c r="AK683" s="1"/>
    </row>
    <row r="684" spans="1:37" ht="16.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E684" s="1"/>
      <c r="AF684" s="1"/>
      <c r="AG684" s="1"/>
      <c r="AH684" s="1"/>
      <c r="AI684" s="1"/>
      <c r="AJ684" s="1"/>
      <c r="AK684" s="1"/>
    </row>
    <row r="685" spans="1:37" ht="16.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E685" s="1"/>
      <c r="AF685" s="1"/>
      <c r="AG685" s="1"/>
      <c r="AH685" s="1"/>
      <c r="AI685" s="1"/>
      <c r="AJ685" s="1"/>
      <c r="AK685" s="1"/>
    </row>
    <row r="686" spans="1:37" ht="16.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E686" s="1"/>
      <c r="AF686" s="1"/>
      <c r="AG686" s="1"/>
      <c r="AH686" s="1"/>
      <c r="AI686" s="1"/>
      <c r="AJ686" s="1"/>
      <c r="AK686" s="1"/>
    </row>
    <row r="687" spans="1:37" ht="16.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E687" s="1"/>
      <c r="AF687" s="1"/>
      <c r="AG687" s="1"/>
      <c r="AH687" s="1"/>
      <c r="AI687" s="1"/>
      <c r="AJ687" s="1"/>
      <c r="AK687" s="1"/>
    </row>
    <row r="688" spans="1:37" ht="16.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E688" s="1"/>
      <c r="AF688" s="1"/>
      <c r="AG688" s="1"/>
      <c r="AH688" s="1"/>
      <c r="AI688" s="1"/>
      <c r="AJ688" s="1"/>
      <c r="AK688" s="1"/>
    </row>
    <row r="689" spans="1:37" ht="16.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E689" s="1"/>
      <c r="AF689" s="1"/>
      <c r="AG689" s="1"/>
      <c r="AH689" s="1"/>
      <c r="AI689" s="1"/>
      <c r="AJ689" s="1"/>
      <c r="AK689" s="1"/>
    </row>
    <row r="690" spans="1:37" ht="16.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E690" s="1"/>
      <c r="AF690" s="1"/>
      <c r="AG690" s="1"/>
      <c r="AH690" s="1"/>
      <c r="AI690" s="1"/>
      <c r="AJ690" s="1"/>
      <c r="AK690" s="1"/>
    </row>
    <row r="691" spans="1:37" ht="16.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E691" s="1"/>
      <c r="AF691" s="1"/>
      <c r="AG691" s="1"/>
      <c r="AH691" s="1"/>
      <c r="AI691" s="1"/>
      <c r="AJ691" s="1"/>
      <c r="AK691" s="1"/>
    </row>
    <row r="692" spans="1:37" ht="16.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E692" s="1"/>
      <c r="AF692" s="1"/>
      <c r="AG692" s="1"/>
      <c r="AH692" s="1"/>
      <c r="AI692" s="1"/>
      <c r="AJ692" s="1"/>
      <c r="AK692" s="1"/>
    </row>
    <row r="693" spans="1:37" ht="16.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E693" s="1"/>
      <c r="AF693" s="1"/>
      <c r="AG693" s="1"/>
      <c r="AH693" s="1"/>
      <c r="AI693" s="1"/>
      <c r="AJ693" s="1"/>
      <c r="AK693" s="1"/>
    </row>
    <row r="694" spans="1:37" ht="16.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E694" s="1"/>
      <c r="AF694" s="1"/>
      <c r="AG694" s="1"/>
      <c r="AH694" s="1"/>
      <c r="AI694" s="1"/>
      <c r="AJ694" s="1"/>
      <c r="AK694" s="1"/>
    </row>
    <row r="695" spans="1:37" ht="16.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E695" s="1"/>
      <c r="AF695" s="1"/>
      <c r="AG695" s="1"/>
      <c r="AH695" s="1"/>
      <c r="AI695" s="1"/>
      <c r="AJ695" s="1"/>
      <c r="AK695" s="1"/>
    </row>
    <row r="696" spans="1:37" ht="16.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E696" s="1"/>
      <c r="AF696" s="1"/>
      <c r="AG696" s="1"/>
      <c r="AH696" s="1"/>
      <c r="AI696" s="1"/>
      <c r="AJ696" s="1"/>
      <c r="AK696" s="1"/>
    </row>
    <row r="697" spans="1:37" ht="16.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E697" s="1"/>
      <c r="AF697" s="1"/>
      <c r="AG697" s="1"/>
      <c r="AH697" s="1"/>
      <c r="AI697" s="1"/>
      <c r="AJ697" s="1"/>
      <c r="AK697" s="1"/>
    </row>
    <row r="698" spans="1:37" ht="16.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E698" s="1"/>
      <c r="AF698" s="1"/>
      <c r="AG698" s="1"/>
      <c r="AH698" s="1"/>
      <c r="AI698" s="1"/>
      <c r="AJ698" s="1"/>
      <c r="AK698" s="1"/>
    </row>
    <row r="699" spans="1:37" ht="16.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E699" s="1"/>
      <c r="AF699" s="1"/>
      <c r="AG699" s="1"/>
      <c r="AH699" s="1"/>
      <c r="AI699" s="1"/>
      <c r="AJ699" s="1"/>
      <c r="AK699" s="1"/>
    </row>
    <row r="700" spans="1:37" ht="16.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E700" s="1"/>
      <c r="AF700" s="1"/>
      <c r="AG700" s="1"/>
      <c r="AH700" s="1"/>
      <c r="AI700" s="1"/>
      <c r="AJ700" s="1"/>
      <c r="AK700" s="1"/>
    </row>
    <row r="701" spans="1:37" ht="16.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E701" s="1"/>
      <c r="AF701" s="1"/>
      <c r="AG701" s="1"/>
      <c r="AH701" s="1"/>
      <c r="AI701" s="1"/>
      <c r="AJ701" s="1"/>
      <c r="AK701" s="1"/>
    </row>
    <row r="702" spans="1:37" ht="16.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E702" s="1"/>
      <c r="AF702" s="1"/>
      <c r="AG702" s="1"/>
      <c r="AH702" s="1"/>
      <c r="AI702" s="1"/>
      <c r="AJ702" s="1"/>
      <c r="AK702" s="1"/>
    </row>
    <row r="703" spans="1:37" ht="16.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E703" s="1"/>
      <c r="AF703" s="1"/>
      <c r="AG703" s="1"/>
      <c r="AH703" s="1"/>
      <c r="AI703" s="1"/>
      <c r="AJ703" s="1"/>
      <c r="AK703" s="1"/>
    </row>
    <row r="704" spans="1:37" ht="16.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E704" s="1"/>
      <c r="AF704" s="1"/>
      <c r="AG704" s="1"/>
      <c r="AH704" s="1"/>
      <c r="AI704" s="1"/>
      <c r="AJ704" s="1"/>
      <c r="AK704" s="1"/>
    </row>
    <row r="705" spans="1:37" ht="16.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E705" s="1"/>
      <c r="AF705" s="1"/>
      <c r="AG705" s="1"/>
      <c r="AH705" s="1"/>
      <c r="AI705" s="1"/>
      <c r="AJ705" s="1"/>
      <c r="AK705" s="1"/>
    </row>
    <row r="706" spans="1:37" ht="16.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E706" s="1"/>
      <c r="AF706" s="1"/>
      <c r="AG706" s="1"/>
      <c r="AH706" s="1"/>
      <c r="AI706" s="1"/>
      <c r="AJ706" s="1"/>
      <c r="AK706" s="1"/>
    </row>
    <row r="707" spans="1:37" ht="16.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E707" s="1"/>
      <c r="AF707" s="1"/>
      <c r="AG707" s="1"/>
      <c r="AH707" s="1"/>
      <c r="AI707" s="1"/>
      <c r="AJ707" s="1"/>
      <c r="AK707" s="1"/>
    </row>
    <row r="708" spans="1:37" ht="16.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E708" s="1"/>
      <c r="AF708" s="1"/>
      <c r="AG708" s="1"/>
      <c r="AH708" s="1"/>
      <c r="AI708" s="1"/>
      <c r="AJ708" s="1"/>
      <c r="AK708" s="1"/>
    </row>
    <row r="709" spans="1:37" ht="16.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E709" s="1"/>
      <c r="AF709" s="1"/>
      <c r="AG709" s="1"/>
      <c r="AH709" s="1"/>
      <c r="AI709" s="1"/>
      <c r="AJ709" s="1"/>
      <c r="AK709" s="1"/>
    </row>
    <row r="710" spans="1:37" ht="16.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E710" s="1"/>
      <c r="AF710" s="1"/>
      <c r="AG710" s="1"/>
      <c r="AH710" s="1"/>
      <c r="AI710" s="1"/>
      <c r="AJ710" s="1"/>
      <c r="AK710" s="1"/>
    </row>
    <row r="711" spans="1:37" ht="16.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E711" s="1"/>
      <c r="AF711" s="1"/>
      <c r="AG711" s="1"/>
      <c r="AH711" s="1"/>
      <c r="AI711" s="1"/>
      <c r="AJ711" s="1"/>
      <c r="AK711" s="1"/>
    </row>
    <row r="712" spans="1:37" ht="16.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E712" s="1"/>
      <c r="AF712" s="1"/>
      <c r="AG712" s="1"/>
      <c r="AH712" s="1"/>
      <c r="AI712" s="1"/>
      <c r="AJ712" s="1"/>
      <c r="AK712" s="1"/>
    </row>
    <row r="713" spans="1:37" ht="16.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E713" s="1"/>
      <c r="AF713" s="1"/>
      <c r="AG713" s="1"/>
      <c r="AH713" s="1"/>
      <c r="AI713" s="1"/>
      <c r="AJ713" s="1"/>
      <c r="AK713" s="1"/>
    </row>
    <row r="714" spans="1:37" ht="16.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E714" s="1"/>
      <c r="AF714" s="1"/>
      <c r="AG714" s="1"/>
      <c r="AH714" s="1"/>
      <c r="AI714" s="1"/>
      <c r="AJ714" s="1"/>
      <c r="AK714" s="1"/>
    </row>
    <row r="715" spans="1:37" ht="16.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E715" s="1"/>
      <c r="AF715" s="1"/>
      <c r="AG715" s="1"/>
      <c r="AH715" s="1"/>
      <c r="AI715" s="1"/>
      <c r="AJ715" s="1"/>
      <c r="AK715" s="1"/>
    </row>
    <row r="716" spans="1:37" ht="16.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E716" s="1"/>
      <c r="AF716" s="1"/>
      <c r="AG716" s="1"/>
      <c r="AH716" s="1"/>
      <c r="AI716" s="1"/>
      <c r="AJ716" s="1"/>
      <c r="AK716" s="1"/>
    </row>
    <row r="717" spans="1:37" ht="16.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E717" s="1"/>
      <c r="AF717" s="1"/>
      <c r="AG717" s="1"/>
      <c r="AH717" s="1"/>
      <c r="AI717" s="1"/>
      <c r="AJ717" s="1"/>
      <c r="AK717" s="1"/>
    </row>
    <row r="718" spans="1:37" ht="16.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E718" s="1"/>
      <c r="AF718" s="1"/>
      <c r="AG718" s="1"/>
      <c r="AH718" s="1"/>
      <c r="AI718" s="1"/>
      <c r="AJ718" s="1"/>
      <c r="AK718" s="1"/>
    </row>
    <row r="719" spans="1:37" ht="16.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E719" s="1"/>
      <c r="AF719" s="1"/>
      <c r="AG719" s="1"/>
      <c r="AH719" s="1"/>
      <c r="AI719" s="1"/>
      <c r="AJ719" s="1"/>
      <c r="AK719" s="1"/>
    </row>
    <row r="720" spans="1:37" ht="16.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E720" s="1"/>
      <c r="AF720" s="1"/>
      <c r="AG720" s="1"/>
      <c r="AH720" s="1"/>
      <c r="AI720" s="1"/>
      <c r="AJ720" s="1"/>
      <c r="AK720" s="1"/>
    </row>
    <row r="721" spans="1:37" ht="16.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E721" s="1"/>
      <c r="AF721" s="1"/>
      <c r="AG721" s="1"/>
      <c r="AH721" s="1"/>
      <c r="AI721" s="1"/>
      <c r="AJ721" s="1"/>
      <c r="AK721" s="1"/>
    </row>
    <row r="722" spans="1:37" ht="16.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E722" s="1"/>
      <c r="AF722" s="1"/>
      <c r="AG722" s="1"/>
      <c r="AH722" s="1"/>
      <c r="AI722" s="1"/>
      <c r="AJ722" s="1"/>
      <c r="AK722" s="1"/>
    </row>
    <row r="723" spans="1:37" ht="16.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E723" s="1"/>
      <c r="AF723" s="1"/>
      <c r="AG723" s="1"/>
      <c r="AH723" s="1"/>
      <c r="AI723" s="1"/>
      <c r="AJ723" s="1"/>
      <c r="AK723" s="1"/>
    </row>
    <row r="724" spans="1:37" ht="16.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E724" s="1"/>
      <c r="AF724" s="1"/>
      <c r="AG724" s="1"/>
      <c r="AH724" s="1"/>
      <c r="AI724" s="1"/>
      <c r="AJ724" s="1"/>
      <c r="AK724" s="1"/>
    </row>
    <row r="725" spans="1:37" ht="16.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E725" s="1"/>
      <c r="AF725" s="1"/>
      <c r="AG725" s="1"/>
      <c r="AH725" s="1"/>
      <c r="AI725" s="1"/>
      <c r="AJ725" s="1"/>
      <c r="AK725" s="1"/>
    </row>
    <row r="726" spans="1:37" ht="16.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E726" s="1"/>
      <c r="AF726" s="1"/>
      <c r="AG726" s="1"/>
      <c r="AH726" s="1"/>
      <c r="AI726" s="1"/>
      <c r="AJ726" s="1"/>
      <c r="AK726" s="1"/>
    </row>
    <row r="727" spans="1:37" ht="16.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E727" s="1"/>
      <c r="AF727" s="1"/>
      <c r="AG727" s="1"/>
      <c r="AH727" s="1"/>
      <c r="AI727" s="1"/>
      <c r="AJ727" s="1"/>
      <c r="AK727" s="1"/>
    </row>
    <row r="728" spans="1:37" ht="16.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E728" s="1"/>
      <c r="AF728" s="1"/>
      <c r="AG728" s="1"/>
      <c r="AH728" s="1"/>
      <c r="AI728" s="1"/>
      <c r="AJ728" s="1"/>
      <c r="AK728" s="1"/>
    </row>
    <row r="729" spans="1:37" ht="16.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E729" s="1"/>
      <c r="AF729" s="1"/>
      <c r="AG729" s="1"/>
      <c r="AH729" s="1"/>
      <c r="AI729" s="1"/>
      <c r="AJ729" s="1"/>
      <c r="AK729" s="1"/>
    </row>
    <row r="730" spans="1:37" ht="16.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E730" s="1"/>
      <c r="AF730" s="1"/>
      <c r="AG730" s="1"/>
      <c r="AH730" s="1"/>
      <c r="AI730" s="1"/>
      <c r="AJ730" s="1"/>
      <c r="AK730" s="1"/>
    </row>
    <row r="731" spans="1:37" ht="16.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E731" s="1"/>
      <c r="AF731" s="1"/>
      <c r="AG731" s="1"/>
      <c r="AH731" s="1"/>
      <c r="AI731" s="1"/>
      <c r="AJ731" s="1"/>
      <c r="AK731" s="1"/>
    </row>
    <row r="732" spans="1:37" ht="16.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E732" s="1"/>
      <c r="AF732" s="1"/>
      <c r="AG732" s="1"/>
      <c r="AH732" s="1"/>
      <c r="AI732" s="1"/>
      <c r="AJ732" s="1"/>
      <c r="AK732" s="1"/>
    </row>
    <row r="733" spans="1:37" ht="16.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E733" s="1"/>
      <c r="AF733" s="1"/>
      <c r="AG733" s="1"/>
      <c r="AH733" s="1"/>
      <c r="AI733" s="1"/>
      <c r="AJ733" s="1"/>
      <c r="AK733" s="1"/>
    </row>
    <row r="734" spans="1:37" ht="16.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E734" s="1"/>
      <c r="AF734" s="1"/>
      <c r="AG734" s="1"/>
      <c r="AH734" s="1"/>
      <c r="AI734" s="1"/>
      <c r="AJ734" s="1"/>
      <c r="AK734" s="1"/>
    </row>
    <row r="735" spans="1:37" ht="16.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E735" s="1"/>
      <c r="AF735" s="1"/>
      <c r="AG735" s="1"/>
      <c r="AH735" s="1"/>
      <c r="AI735" s="1"/>
      <c r="AJ735" s="1"/>
      <c r="AK735" s="1"/>
    </row>
    <row r="736" spans="1:37" ht="16.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E736" s="1"/>
      <c r="AF736" s="1"/>
      <c r="AG736" s="1"/>
      <c r="AH736" s="1"/>
      <c r="AI736" s="1"/>
      <c r="AJ736" s="1"/>
      <c r="AK736" s="1"/>
    </row>
    <row r="737" spans="1:37" ht="16.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E737" s="1"/>
      <c r="AF737" s="1"/>
      <c r="AG737" s="1"/>
      <c r="AH737" s="1"/>
      <c r="AI737" s="1"/>
      <c r="AJ737" s="1"/>
      <c r="AK737" s="1"/>
    </row>
    <row r="738" spans="1:37" ht="16.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E738" s="1"/>
      <c r="AF738" s="1"/>
      <c r="AG738" s="1"/>
      <c r="AH738" s="1"/>
      <c r="AI738" s="1"/>
      <c r="AJ738" s="1"/>
      <c r="AK738" s="1"/>
    </row>
    <row r="739" spans="1:37" ht="16.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E739" s="1"/>
      <c r="AF739" s="1"/>
      <c r="AG739" s="1"/>
      <c r="AH739" s="1"/>
      <c r="AI739" s="1"/>
      <c r="AJ739" s="1"/>
      <c r="AK739" s="1"/>
    </row>
    <row r="740" spans="1:37" ht="16.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E740" s="1"/>
      <c r="AF740" s="1"/>
      <c r="AG740" s="1"/>
      <c r="AH740" s="1"/>
      <c r="AI740" s="1"/>
      <c r="AJ740" s="1"/>
      <c r="AK740" s="1"/>
    </row>
    <row r="741" spans="1:37" ht="16.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E741" s="1"/>
      <c r="AF741" s="1"/>
      <c r="AG741" s="1"/>
      <c r="AH741" s="1"/>
      <c r="AI741" s="1"/>
      <c r="AJ741" s="1"/>
      <c r="AK741" s="1"/>
    </row>
    <row r="742" spans="1:37" ht="16.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E742" s="1"/>
      <c r="AF742" s="1"/>
      <c r="AG742" s="1"/>
      <c r="AH742" s="1"/>
      <c r="AI742" s="1"/>
      <c r="AJ742" s="1"/>
      <c r="AK742" s="1"/>
    </row>
    <row r="743" spans="1:37" ht="16.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E743" s="1"/>
      <c r="AF743" s="1"/>
      <c r="AG743" s="1"/>
      <c r="AH743" s="1"/>
      <c r="AI743" s="1"/>
      <c r="AJ743" s="1"/>
      <c r="AK743" s="1"/>
    </row>
    <row r="744" spans="1:37" ht="16.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E744" s="1"/>
      <c r="AF744" s="1"/>
      <c r="AG744" s="1"/>
      <c r="AH744" s="1"/>
      <c r="AI744" s="1"/>
      <c r="AJ744" s="1"/>
      <c r="AK744" s="1"/>
    </row>
    <row r="745" spans="1:37" ht="16.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E745" s="1"/>
      <c r="AF745" s="1"/>
      <c r="AG745" s="1"/>
      <c r="AH745" s="1"/>
      <c r="AI745" s="1"/>
      <c r="AJ745" s="1"/>
      <c r="AK745" s="1"/>
    </row>
    <row r="746" spans="1:37" ht="16.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E746" s="1"/>
      <c r="AF746" s="1"/>
      <c r="AG746" s="1"/>
      <c r="AH746" s="1"/>
      <c r="AI746" s="1"/>
      <c r="AJ746" s="1"/>
      <c r="AK746" s="1"/>
    </row>
    <row r="747" spans="1:37" ht="16.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E747" s="1"/>
      <c r="AF747" s="1"/>
      <c r="AG747" s="1"/>
      <c r="AH747" s="1"/>
      <c r="AI747" s="1"/>
      <c r="AJ747" s="1"/>
      <c r="AK747" s="1"/>
    </row>
    <row r="748" spans="1:37" ht="16.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E748" s="1"/>
      <c r="AF748" s="1"/>
      <c r="AG748" s="1"/>
      <c r="AH748" s="1"/>
      <c r="AI748" s="1"/>
      <c r="AJ748" s="1"/>
      <c r="AK748" s="1"/>
    </row>
    <row r="749" spans="1:37" ht="16.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E749" s="1"/>
      <c r="AF749" s="1"/>
      <c r="AG749" s="1"/>
      <c r="AH749" s="1"/>
      <c r="AI749" s="1"/>
      <c r="AJ749" s="1"/>
      <c r="AK749" s="1"/>
    </row>
    <row r="750" spans="1:37" ht="16.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E750" s="1"/>
      <c r="AF750" s="1"/>
      <c r="AG750" s="1"/>
      <c r="AH750" s="1"/>
      <c r="AI750" s="1"/>
      <c r="AJ750" s="1"/>
      <c r="AK750" s="1"/>
    </row>
    <row r="751" spans="1:37" ht="16.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E751" s="1"/>
      <c r="AF751" s="1"/>
      <c r="AG751" s="1"/>
      <c r="AH751" s="1"/>
      <c r="AI751" s="1"/>
      <c r="AJ751" s="1"/>
      <c r="AK751" s="1"/>
    </row>
    <row r="752" spans="1:37" ht="16.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E752" s="1"/>
      <c r="AF752" s="1"/>
      <c r="AG752" s="1"/>
      <c r="AH752" s="1"/>
      <c r="AI752" s="1"/>
      <c r="AJ752" s="1"/>
      <c r="AK752" s="1"/>
    </row>
    <row r="753" spans="1:37" ht="16.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E753" s="1"/>
      <c r="AF753" s="1"/>
      <c r="AG753" s="1"/>
      <c r="AH753" s="1"/>
      <c r="AI753" s="1"/>
      <c r="AJ753" s="1"/>
      <c r="AK753" s="1"/>
    </row>
    <row r="754" spans="1:37" ht="16.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E754" s="1"/>
      <c r="AF754" s="1"/>
      <c r="AG754" s="1"/>
      <c r="AH754" s="1"/>
      <c r="AI754" s="1"/>
      <c r="AJ754" s="1"/>
      <c r="AK754" s="1"/>
    </row>
    <row r="755" spans="1:37" ht="16.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E755" s="1"/>
      <c r="AF755" s="1"/>
      <c r="AG755" s="1"/>
      <c r="AH755" s="1"/>
      <c r="AI755" s="1"/>
      <c r="AJ755" s="1"/>
      <c r="AK755" s="1"/>
    </row>
    <row r="756" spans="1:37" ht="16.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E756" s="1"/>
      <c r="AF756" s="1"/>
      <c r="AG756" s="1"/>
      <c r="AH756" s="1"/>
      <c r="AI756" s="1"/>
      <c r="AJ756" s="1"/>
      <c r="AK756" s="1"/>
    </row>
    <row r="757" spans="1:37" ht="16.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E757" s="1"/>
      <c r="AF757" s="1"/>
      <c r="AG757" s="1"/>
      <c r="AH757" s="1"/>
      <c r="AI757" s="1"/>
      <c r="AJ757" s="1"/>
      <c r="AK757" s="1"/>
    </row>
    <row r="758" spans="1:37" ht="16.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E758" s="1"/>
      <c r="AF758" s="1"/>
      <c r="AG758" s="1"/>
      <c r="AH758" s="1"/>
      <c r="AI758" s="1"/>
      <c r="AJ758" s="1"/>
      <c r="AK758" s="1"/>
    </row>
    <row r="759" spans="1:37" ht="16.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E759" s="1"/>
      <c r="AF759" s="1"/>
      <c r="AG759" s="1"/>
      <c r="AH759" s="1"/>
      <c r="AI759" s="1"/>
      <c r="AJ759" s="1"/>
      <c r="AK759" s="1"/>
    </row>
    <row r="760" spans="1:37" ht="16.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E760" s="1"/>
      <c r="AF760" s="1"/>
      <c r="AG760" s="1"/>
      <c r="AH760" s="1"/>
      <c r="AI760" s="1"/>
      <c r="AJ760" s="1"/>
      <c r="AK760" s="1"/>
    </row>
    <row r="761" spans="1:37" ht="16.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E761" s="1"/>
      <c r="AF761" s="1"/>
      <c r="AG761" s="1"/>
      <c r="AH761" s="1"/>
      <c r="AI761" s="1"/>
      <c r="AJ761" s="1"/>
      <c r="AK761" s="1"/>
    </row>
    <row r="762" spans="1:37" ht="16.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E762" s="1"/>
      <c r="AF762" s="1"/>
      <c r="AG762" s="1"/>
      <c r="AH762" s="1"/>
      <c r="AI762" s="1"/>
      <c r="AJ762" s="1"/>
      <c r="AK762" s="1"/>
    </row>
    <row r="763" spans="1:37" ht="16.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E763" s="1"/>
      <c r="AF763" s="1"/>
      <c r="AG763" s="1"/>
      <c r="AH763" s="1"/>
      <c r="AI763" s="1"/>
      <c r="AJ763" s="1"/>
      <c r="AK763" s="1"/>
    </row>
    <row r="764" spans="1:37" ht="16.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E764" s="1"/>
      <c r="AF764" s="1"/>
      <c r="AG764" s="1"/>
      <c r="AH764" s="1"/>
      <c r="AI764" s="1"/>
      <c r="AJ764" s="1"/>
      <c r="AK764" s="1"/>
    </row>
    <row r="765" spans="1:37" ht="16.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E765" s="1"/>
      <c r="AF765" s="1"/>
      <c r="AG765" s="1"/>
      <c r="AH765" s="1"/>
      <c r="AI765" s="1"/>
      <c r="AJ765" s="1"/>
      <c r="AK765" s="1"/>
    </row>
    <row r="766" spans="1:37" ht="16.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E766" s="1"/>
      <c r="AF766" s="1"/>
      <c r="AG766" s="1"/>
      <c r="AH766" s="1"/>
      <c r="AI766" s="1"/>
      <c r="AJ766" s="1"/>
      <c r="AK766" s="1"/>
    </row>
    <row r="767" spans="1:37" ht="16.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E767" s="1"/>
      <c r="AF767" s="1"/>
      <c r="AG767" s="1"/>
      <c r="AH767" s="1"/>
      <c r="AI767" s="1"/>
      <c r="AJ767" s="1"/>
      <c r="AK767" s="1"/>
    </row>
    <row r="768" spans="1:37" ht="16.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E768" s="1"/>
      <c r="AF768" s="1"/>
      <c r="AG768" s="1"/>
      <c r="AH768" s="1"/>
      <c r="AI768" s="1"/>
      <c r="AJ768" s="1"/>
      <c r="AK768" s="1"/>
    </row>
    <row r="769" spans="1:37" ht="16.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E769" s="1"/>
      <c r="AF769" s="1"/>
      <c r="AG769" s="1"/>
      <c r="AH769" s="1"/>
      <c r="AI769" s="1"/>
      <c r="AJ769" s="1"/>
      <c r="AK769" s="1"/>
    </row>
    <row r="770" spans="1:37" ht="16.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E770" s="1"/>
      <c r="AF770" s="1"/>
      <c r="AG770" s="1"/>
      <c r="AH770" s="1"/>
      <c r="AI770" s="1"/>
      <c r="AJ770" s="1"/>
      <c r="AK770" s="1"/>
    </row>
    <row r="771" spans="1:37" ht="16.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E771" s="1"/>
      <c r="AF771" s="1"/>
      <c r="AG771" s="1"/>
      <c r="AH771" s="1"/>
      <c r="AI771" s="1"/>
      <c r="AJ771" s="1"/>
      <c r="AK771" s="1"/>
    </row>
    <row r="772" spans="1:37" ht="16.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E772" s="1"/>
      <c r="AF772" s="1"/>
      <c r="AG772" s="1"/>
      <c r="AH772" s="1"/>
      <c r="AI772" s="1"/>
      <c r="AJ772" s="1"/>
      <c r="AK772" s="1"/>
    </row>
    <row r="773" spans="1:37" ht="16.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E773" s="1"/>
      <c r="AF773" s="1"/>
      <c r="AG773" s="1"/>
      <c r="AH773" s="1"/>
      <c r="AI773" s="1"/>
      <c r="AJ773" s="1"/>
      <c r="AK773" s="1"/>
    </row>
    <row r="774" spans="1:37" ht="16.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E774" s="1"/>
      <c r="AF774" s="1"/>
      <c r="AG774" s="1"/>
      <c r="AH774" s="1"/>
      <c r="AI774" s="1"/>
      <c r="AJ774" s="1"/>
      <c r="AK774" s="1"/>
    </row>
    <row r="775" spans="1:37" ht="16.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E775" s="1"/>
      <c r="AF775" s="1"/>
      <c r="AG775" s="1"/>
      <c r="AH775" s="1"/>
      <c r="AI775" s="1"/>
      <c r="AJ775" s="1"/>
      <c r="AK775" s="1"/>
    </row>
    <row r="776" spans="1:37" ht="16.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E776" s="1"/>
      <c r="AF776" s="1"/>
      <c r="AG776" s="1"/>
      <c r="AH776" s="1"/>
      <c r="AI776" s="1"/>
      <c r="AJ776" s="1"/>
      <c r="AK776" s="1"/>
    </row>
    <row r="777" spans="1:37" ht="16.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E777" s="1"/>
      <c r="AF777" s="1"/>
      <c r="AG777" s="1"/>
      <c r="AH777" s="1"/>
      <c r="AI777" s="1"/>
      <c r="AJ777" s="1"/>
      <c r="AK777" s="1"/>
    </row>
    <row r="778" spans="1:37" ht="16.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E778" s="1"/>
      <c r="AF778" s="1"/>
      <c r="AG778" s="1"/>
      <c r="AH778" s="1"/>
      <c r="AI778" s="1"/>
      <c r="AJ778" s="1"/>
      <c r="AK778" s="1"/>
    </row>
    <row r="779" spans="1:37" ht="16.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E779" s="1"/>
      <c r="AF779" s="1"/>
      <c r="AG779" s="1"/>
      <c r="AH779" s="1"/>
      <c r="AI779" s="1"/>
      <c r="AJ779" s="1"/>
      <c r="AK779" s="1"/>
    </row>
    <row r="780" spans="1:37" ht="16.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E780" s="1"/>
      <c r="AF780" s="1"/>
      <c r="AG780" s="1"/>
      <c r="AH780" s="1"/>
      <c r="AI780" s="1"/>
      <c r="AJ780" s="1"/>
      <c r="AK780" s="1"/>
    </row>
    <row r="781" spans="1:37" ht="16.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E781" s="1"/>
      <c r="AF781" s="1"/>
      <c r="AG781" s="1"/>
      <c r="AH781" s="1"/>
      <c r="AI781" s="1"/>
      <c r="AJ781" s="1"/>
      <c r="AK781" s="1"/>
    </row>
    <row r="782" spans="1:37" ht="16.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E782" s="1"/>
      <c r="AF782" s="1"/>
      <c r="AG782" s="1"/>
      <c r="AH782" s="1"/>
      <c r="AI782" s="1"/>
      <c r="AJ782" s="1"/>
      <c r="AK782" s="1"/>
    </row>
    <row r="783" spans="1:37" ht="16.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E783" s="1"/>
      <c r="AF783" s="1"/>
      <c r="AG783" s="1"/>
      <c r="AH783" s="1"/>
      <c r="AI783" s="1"/>
      <c r="AJ783" s="1"/>
      <c r="AK783" s="1"/>
    </row>
    <row r="784" spans="1:37" ht="16.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E784" s="1"/>
      <c r="AF784" s="1"/>
      <c r="AG784" s="1"/>
      <c r="AH784" s="1"/>
      <c r="AI784" s="1"/>
      <c r="AJ784" s="1"/>
      <c r="AK784" s="1"/>
    </row>
    <row r="785" spans="1:37" ht="16.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E785" s="1"/>
      <c r="AF785" s="1"/>
      <c r="AG785" s="1"/>
      <c r="AH785" s="1"/>
      <c r="AI785" s="1"/>
      <c r="AJ785" s="1"/>
      <c r="AK785" s="1"/>
    </row>
    <row r="786" spans="1:37" ht="16.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E786" s="1"/>
      <c r="AF786" s="1"/>
      <c r="AG786" s="1"/>
      <c r="AH786" s="1"/>
      <c r="AI786" s="1"/>
      <c r="AJ786" s="1"/>
      <c r="AK786" s="1"/>
    </row>
    <row r="787" spans="1:37" ht="16.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E787" s="1"/>
      <c r="AF787" s="1"/>
      <c r="AG787" s="1"/>
      <c r="AH787" s="1"/>
      <c r="AI787" s="1"/>
      <c r="AJ787" s="1"/>
      <c r="AK787" s="1"/>
    </row>
    <row r="788" spans="1:37" ht="16.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E788" s="1"/>
      <c r="AF788" s="1"/>
      <c r="AG788" s="1"/>
      <c r="AH788" s="1"/>
      <c r="AI788" s="1"/>
      <c r="AJ788" s="1"/>
      <c r="AK788" s="1"/>
    </row>
    <row r="789" spans="1:37" ht="16.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E789" s="1"/>
      <c r="AF789" s="1"/>
      <c r="AG789" s="1"/>
      <c r="AH789" s="1"/>
      <c r="AI789" s="1"/>
      <c r="AJ789" s="1"/>
      <c r="AK789" s="1"/>
    </row>
    <row r="790" spans="1:37" ht="16.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E790" s="1"/>
      <c r="AF790" s="1"/>
      <c r="AG790" s="1"/>
      <c r="AH790" s="1"/>
      <c r="AI790" s="1"/>
      <c r="AJ790" s="1"/>
      <c r="AK790" s="1"/>
    </row>
    <row r="791" spans="1:37" ht="16.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E791" s="1"/>
      <c r="AF791" s="1"/>
      <c r="AG791" s="1"/>
      <c r="AH791" s="1"/>
      <c r="AI791" s="1"/>
      <c r="AJ791" s="1"/>
      <c r="AK791" s="1"/>
    </row>
    <row r="792" spans="1:37" ht="16.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E792" s="1"/>
      <c r="AF792" s="1"/>
      <c r="AG792" s="1"/>
      <c r="AH792" s="1"/>
      <c r="AI792" s="1"/>
      <c r="AJ792" s="1"/>
      <c r="AK792" s="1"/>
    </row>
    <row r="793" spans="1:37" ht="16.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E793" s="1"/>
      <c r="AF793" s="1"/>
      <c r="AG793" s="1"/>
      <c r="AH793" s="1"/>
      <c r="AI793" s="1"/>
      <c r="AJ793" s="1"/>
      <c r="AK793" s="1"/>
    </row>
    <row r="794" spans="1:37" ht="16.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E794" s="1"/>
      <c r="AF794" s="1"/>
      <c r="AG794" s="1"/>
      <c r="AH794" s="1"/>
      <c r="AI794" s="1"/>
      <c r="AJ794" s="1"/>
      <c r="AK794" s="1"/>
    </row>
    <row r="795" spans="1:37" ht="16.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E795" s="1"/>
      <c r="AF795" s="1"/>
      <c r="AG795" s="1"/>
      <c r="AH795" s="1"/>
      <c r="AI795" s="1"/>
      <c r="AJ795" s="1"/>
      <c r="AK795" s="1"/>
    </row>
    <row r="796" spans="1:37" ht="16.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E796" s="1"/>
      <c r="AF796" s="1"/>
      <c r="AG796" s="1"/>
      <c r="AH796" s="1"/>
      <c r="AI796" s="1"/>
      <c r="AJ796" s="1"/>
      <c r="AK796" s="1"/>
    </row>
    <row r="797" spans="1:37" ht="16.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E797" s="1"/>
      <c r="AF797" s="1"/>
      <c r="AG797" s="1"/>
      <c r="AH797" s="1"/>
      <c r="AI797" s="1"/>
      <c r="AJ797" s="1"/>
      <c r="AK797" s="1"/>
    </row>
    <row r="798" spans="1:37" ht="16.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E798" s="1"/>
      <c r="AF798" s="1"/>
      <c r="AG798" s="1"/>
      <c r="AH798" s="1"/>
      <c r="AI798" s="1"/>
      <c r="AJ798" s="1"/>
      <c r="AK798" s="1"/>
    </row>
    <row r="799" spans="1:37" ht="16.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E799" s="1"/>
      <c r="AF799" s="1"/>
      <c r="AG799" s="1"/>
      <c r="AH799" s="1"/>
      <c r="AI799" s="1"/>
      <c r="AJ799" s="1"/>
      <c r="AK799" s="1"/>
    </row>
    <row r="800" spans="1:37" ht="16.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E800" s="1"/>
      <c r="AF800" s="1"/>
      <c r="AG800" s="1"/>
      <c r="AH800" s="1"/>
      <c r="AI800" s="1"/>
      <c r="AJ800" s="1"/>
      <c r="AK800" s="1"/>
    </row>
    <row r="801" spans="1:37" ht="16.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E801" s="1"/>
      <c r="AF801" s="1"/>
      <c r="AG801" s="1"/>
      <c r="AH801" s="1"/>
      <c r="AI801" s="1"/>
      <c r="AJ801" s="1"/>
      <c r="AK801" s="1"/>
    </row>
    <row r="802" spans="1:37" ht="16.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E802" s="1"/>
      <c r="AF802" s="1"/>
      <c r="AG802" s="1"/>
      <c r="AH802" s="1"/>
      <c r="AI802" s="1"/>
      <c r="AJ802" s="1"/>
      <c r="AK802" s="1"/>
    </row>
    <row r="803" spans="1:37" ht="16.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E803" s="1"/>
      <c r="AF803" s="1"/>
      <c r="AG803" s="1"/>
      <c r="AH803" s="1"/>
      <c r="AI803" s="1"/>
      <c r="AJ803" s="1"/>
      <c r="AK803" s="1"/>
    </row>
    <row r="804" spans="1:37" ht="16.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E804" s="1"/>
      <c r="AF804" s="1"/>
      <c r="AG804" s="1"/>
      <c r="AH804" s="1"/>
      <c r="AI804" s="1"/>
      <c r="AJ804" s="1"/>
      <c r="AK804" s="1"/>
    </row>
    <row r="805" spans="1:37" ht="16.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E805" s="1"/>
      <c r="AF805" s="1"/>
      <c r="AG805" s="1"/>
      <c r="AH805" s="1"/>
      <c r="AI805" s="1"/>
      <c r="AJ805" s="1"/>
      <c r="AK805" s="1"/>
    </row>
    <row r="806" spans="1:37" ht="16.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E806" s="1"/>
      <c r="AF806" s="1"/>
      <c r="AG806" s="1"/>
      <c r="AH806" s="1"/>
      <c r="AI806" s="1"/>
      <c r="AJ806" s="1"/>
      <c r="AK806" s="1"/>
    </row>
    <row r="807" spans="1:37" ht="16.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E807" s="1"/>
      <c r="AF807" s="1"/>
      <c r="AG807" s="1"/>
      <c r="AH807" s="1"/>
      <c r="AI807" s="1"/>
      <c r="AJ807" s="1"/>
      <c r="AK807" s="1"/>
    </row>
    <row r="808" spans="1:37" ht="16.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E808" s="1"/>
      <c r="AF808" s="1"/>
      <c r="AG808" s="1"/>
      <c r="AH808" s="1"/>
      <c r="AI808" s="1"/>
      <c r="AJ808" s="1"/>
      <c r="AK808" s="1"/>
    </row>
    <row r="809" spans="1:37" ht="16.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E809" s="1"/>
      <c r="AF809" s="1"/>
      <c r="AG809" s="1"/>
      <c r="AH809" s="1"/>
      <c r="AI809" s="1"/>
      <c r="AJ809" s="1"/>
      <c r="AK809" s="1"/>
    </row>
    <row r="810" spans="1:37" ht="16.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E810" s="1"/>
      <c r="AF810" s="1"/>
      <c r="AG810" s="1"/>
      <c r="AH810" s="1"/>
      <c r="AI810" s="1"/>
      <c r="AJ810" s="1"/>
      <c r="AK810" s="1"/>
    </row>
    <row r="811" spans="1:37" ht="16.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E811" s="1"/>
      <c r="AF811" s="1"/>
      <c r="AG811" s="1"/>
      <c r="AH811" s="1"/>
      <c r="AI811" s="1"/>
      <c r="AJ811" s="1"/>
      <c r="AK811" s="1"/>
    </row>
    <row r="812" spans="1:37" ht="16.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E812" s="1"/>
      <c r="AF812" s="1"/>
      <c r="AG812" s="1"/>
      <c r="AH812" s="1"/>
      <c r="AI812" s="1"/>
      <c r="AJ812" s="1"/>
      <c r="AK812" s="1"/>
    </row>
    <row r="813" spans="1:37" ht="16.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E813" s="1"/>
      <c r="AF813" s="1"/>
      <c r="AG813" s="1"/>
      <c r="AH813" s="1"/>
      <c r="AI813" s="1"/>
      <c r="AJ813" s="1"/>
      <c r="AK813" s="1"/>
    </row>
    <row r="814" spans="1:37" ht="16.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E814" s="1"/>
      <c r="AF814" s="1"/>
      <c r="AG814" s="1"/>
      <c r="AH814" s="1"/>
      <c r="AI814" s="1"/>
      <c r="AJ814" s="1"/>
      <c r="AK814" s="1"/>
    </row>
    <row r="815" spans="1:37" ht="16.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E815" s="1"/>
      <c r="AF815" s="1"/>
      <c r="AG815" s="1"/>
      <c r="AH815" s="1"/>
      <c r="AI815" s="1"/>
      <c r="AJ815" s="1"/>
      <c r="AK815" s="1"/>
    </row>
    <row r="816" spans="1:37" ht="16.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E816" s="1"/>
      <c r="AF816" s="1"/>
      <c r="AG816" s="1"/>
      <c r="AH816" s="1"/>
      <c r="AI816" s="1"/>
      <c r="AJ816" s="1"/>
      <c r="AK816" s="1"/>
    </row>
    <row r="817" spans="1:37" ht="16.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E817" s="1"/>
      <c r="AF817" s="1"/>
      <c r="AG817" s="1"/>
      <c r="AH817" s="1"/>
      <c r="AI817" s="1"/>
      <c r="AJ817" s="1"/>
      <c r="AK817" s="1"/>
    </row>
    <row r="818" spans="1:37" ht="16.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E818" s="1"/>
      <c r="AF818" s="1"/>
      <c r="AG818" s="1"/>
      <c r="AH818" s="1"/>
      <c r="AI818" s="1"/>
      <c r="AJ818" s="1"/>
      <c r="AK818" s="1"/>
    </row>
    <row r="819" spans="1:37" ht="16.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E819" s="1"/>
      <c r="AF819" s="1"/>
      <c r="AG819" s="1"/>
      <c r="AH819" s="1"/>
      <c r="AI819" s="1"/>
      <c r="AJ819" s="1"/>
      <c r="AK819" s="1"/>
    </row>
    <row r="820" spans="1:37" ht="16.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E820" s="1"/>
      <c r="AF820" s="1"/>
      <c r="AG820" s="1"/>
      <c r="AH820" s="1"/>
      <c r="AI820" s="1"/>
      <c r="AJ820" s="1"/>
      <c r="AK820" s="1"/>
    </row>
    <row r="821" spans="1:37" ht="16.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E821" s="1"/>
      <c r="AF821" s="1"/>
      <c r="AG821" s="1"/>
      <c r="AH821" s="1"/>
      <c r="AI821" s="1"/>
      <c r="AJ821" s="1"/>
      <c r="AK821" s="1"/>
    </row>
    <row r="822" spans="1:37" ht="16.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E822" s="1"/>
      <c r="AF822" s="1"/>
      <c r="AG822" s="1"/>
      <c r="AH822" s="1"/>
      <c r="AI822" s="1"/>
      <c r="AJ822" s="1"/>
      <c r="AK822" s="1"/>
    </row>
    <row r="823" spans="1:37" ht="16.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E823" s="1"/>
      <c r="AF823" s="1"/>
      <c r="AG823" s="1"/>
      <c r="AH823" s="1"/>
      <c r="AI823" s="1"/>
      <c r="AJ823" s="1"/>
      <c r="AK823" s="1"/>
    </row>
    <row r="824" spans="1:37" ht="16.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E824" s="1"/>
      <c r="AF824" s="1"/>
      <c r="AG824" s="1"/>
      <c r="AH824" s="1"/>
      <c r="AI824" s="1"/>
      <c r="AJ824" s="1"/>
      <c r="AK824" s="1"/>
    </row>
    <row r="825" spans="1:37" ht="16.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E825" s="1"/>
      <c r="AF825" s="1"/>
      <c r="AG825" s="1"/>
      <c r="AH825" s="1"/>
      <c r="AI825" s="1"/>
      <c r="AJ825" s="1"/>
      <c r="AK825" s="1"/>
    </row>
    <row r="826" spans="1:37" ht="16.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E826" s="1"/>
      <c r="AF826" s="1"/>
      <c r="AG826" s="1"/>
      <c r="AH826" s="1"/>
      <c r="AI826" s="1"/>
      <c r="AJ826" s="1"/>
      <c r="AK826" s="1"/>
    </row>
    <row r="827" spans="1:37" ht="16.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E827" s="1"/>
      <c r="AF827" s="1"/>
      <c r="AG827" s="1"/>
      <c r="AH827" s="1"/>
      <c r="AI827" s="1"/>
      <c r="AJ827" s="1"/>
      <c r="AK827" s="1"/>
    </row>
    <row r="828" spans="1:37" ht="16.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E828" s="1"/>
      <c r="AF828" s="1"/>
      <c r="AG828" s="1"/>
      <c r="AH828" s="1"/>
      <c r="AI828" s="1"/>
      <c r="AJ828" s="1"/>
      <c r="AK828" s="1"/>
    </row>
    <row r="829" spans="1:37" ht="16.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E829" s="1"/>
      <c r="AF829" s="1"/>
      <c r="AG829" s="1"/>
      <c r="AH829" s="1"/>
      <c r="AI829" s="1"/>
      <c r="AJ829" s="1"/>
      <c r="AK829" s="1"/>
    </row>
    <row r="830" spans="1:37" ht="16.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E830" s="1"/>
      <c r="AF830" s="1"/>
      <c r="AG830" s="1"/>
      <c r="AH830" s="1"/>
      <c r="AI830" s="1"/>
      <c r="AJ830" s="1"/>
      <c r="AK830" s="1"/>
    </row>
    <row r="831" spans="1:37" ht="16.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E831" s="1"/>
      <c r="AF831" s="1"/>
      <c r="AG831" s="1"/>
      <c r="AH831" s="1"/>
      <c r="AI831" s="1"/>
      <c r="AJ831" s="1"/>
      <c r="AK831" s="1"/>
    </row>
    <row r="832" spans="1:37" ht="16.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E832" s="1"/>
      <c r="AF832" s="1"/>
      <c r="AG832" s="1"/>
      <c r="AH832" s="1"/>
      <c r="AI832" s="1"/>
      <c r="AJ832" s="1"/>
      <c r="AK832" s="1"/>
    </row>
    <row r="833" spans="1:37" ht="16.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E833" s="1"/>
      <c r="AF833" s="1"/>
      <c r="AG833" s="1"/>
      <c r="AH833" s="1"/>
      <c r="AI833" s="1"/>
      <c r="AJ833" s="1"/>
      <c r="AK833" s="1"/>
    </row>
    <row r="834" spans="1:37" ht="16.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E834" s="1"/>
      <c r="AF834" s="1"/>
      <c r="AG834" s="1"/>
      <c r="AH834" s="1"/>
      <c r="AI834" s="1"/>
      <c r="AJ834" s="1"/>
      <c r="AK834" s="1"/>
    </row>
    <row r="835" spans="1:37" ht="16.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E835" s="1"/>
      <c r="AF835" s="1"/>
      <c r="AG835" s="1"/>
      <c r="AH835" s="1"/>
      <c r="AI835" s="1"/>
      <c r="AJ835" s="1"/>
      <c r="AK835" s="1"/>
    </row>
    <row r="836" spans="1:37" ht="16.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E836" s="1"/>
      <c r="AF836" s="1"/>
      <c r="AG836" s="1"/>
      <c r="AH836" s="1"/>
      <c r="AI836" s="1"/>
      <c r="AJ836" s="1"/>
      <c r="AK836" s="1"/>
    </row>
    <row r="837" spans="1:37" ht="16.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E837" s="1"/>
      <c r="AF837" s="1"/>
      <c r="AG837" s="1"/>
      <c r="AH837" s="1"/>
      <c r="AI837" s="1"/>
      <c r="AJ837" s="1"/>
      <c r="AK837" s="1"/>
    </row>
    <row r="838" spans="1:37" ht="16.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E838" s="1"/>
      <c r="AF838" s="1"/>
      <c r="AG838" s="1"/>
      <c r="AH838" s="1"/>
      <c r="AI838" s="1"/>
      <c r="AJ838" s="1"/>
      <c r="AK838" s="1"/>
    </row>
    <row r="839" spans="1:37" ht="16.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E839" s="1"/>
      <c r="AF839" s="1"/>
      <c r="AG839" s="1"/>
      <c r="AH839" s="1"/>
      <c r="AI839" s="1"/>
      <c r="AJ839" s="1"/>
      <c r="AK839" s="1"/>
    </row>
    <row r="840" spans="1:37" ht="16.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E840" s="1"/>
      <c r="AF840" s="1"/>
      <c r="AG840" s="1"/>
      <c r="AH840" s="1"/>
      <c r="AI840" s="1"/>
      <c r="AJ840" s="1"/>
      <c r="AK840" s="1"/>
    </row>
    <row r="841" spans="1:37" ht="16.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E841" s="1"/>
      <c r="AF841" s="1"/>
      <c r="AG841" s="1"/>
      <c r="AH841" s="1"/>
      <c r="AI841" s="1"/>
      <c r="AJ841" s="1"/>
      <c r="AK841" s="1"/>
    </row>
    <row r="842" spans="1:37" ht="16.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E842" s="1"/>
      <c r="AF842" s="1"/>
      <c r="AG842" s="1"/>
      <c r="AH842" s="1"/>
      <c r="AI842" s="1"/>
      <c r="AJ842" s="1"/>
      <c r="AK842" s="1"/>
    </row>
    <row r="843" spans="1:37" ht="16.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E843" s="1"/>
      <c r="AF843" s="1"/>
      <c r="AG843" s="1"/>
      <c r="AH843" s="1"/>
      <c r="AI843" s="1"/>
      <c r="AJ843" s="1"/>
      <c r="AK843" s="1"/>
    </row>
    <row r="844" spans="1:37" ht="16.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E844" s="1"/>
      <c r="AF844" s="1"/>
      <c r="AG844" s="1"/>
      <c r="AH844" s="1"/>
      <c r="AI844" s="1"/>
      <c r="AJ844" s="1"/>
      <c r="AK844" s="1"/>
    </row>
    <row r="845" spans="1:37" ht="16.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E845" s="1"/>
      <c r="AF845" s="1"/>
      <c r="AG845" s="1"/>
      <c r="AH845" s="1"/>
      <c r="AI845" s="1"/>
      <c r="AJ845" s="1"/>
      <c r="AK845" s="1"/>
    </row>
    <row r="846" spans="1:37" ht="16.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E846" s="1"/>
      <c r="AF846" s="1"/>
      <c r="AG846" s="1"/>
      <c r="AH846" s="1"/>
      <c r="AI846" s="1"/>
      <c r="AJ846" s="1"/>
      <c r="AK846" s="1"/>
    </row>
    <row r="847" spans="1:37" ht="16.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E847" s="1"/>
      <c r="AF847" s="1"/>
      <c r="AG847" s="1"/>
      <c r="AH847" s="1"/>
      <c r="AI847" s="1"/>
      <c r="AJ847" s="1"/>
      <c r="AK847" s="1"/>
    </row>
    <row r="848" spans="1:37" ht="16.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E848" s="1"/>
      <c r="AF848" s="1"/>
      <c r="AG848" s="1"/>
      <c r="AH848" s="1"/>
      <c r="AI848" s="1"/>
      <c r="AJ848" s="1"/>
      <c r="AK848" s="1"/>
    </row>
    <row r="849" spans="1:37" ht="16.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E849" s="1"/>
      <c r="AF849" s="1"/>
      <c r="AG849" s="1"/>
      <c r="AH849" s="1"/>
      <c r="AI849" s="1"/>
      <c r="AJ849" s="1"/>
      <c r="AK849" s="1"/>
    </row>
    <row r="850" spans="1:37" ht="16.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E850" s="1"/>
      <c r="AF850" s="1"/>
      <c r="AG850" s="1"/>
      <c r="AH850" s="1"/>
      <c r="AI850" s="1"/>
      <c r="AJ850" s="1"/>
      <c r="AK850" s="1"/>
    </row>
    <row r="851" spans="1:37" ht="16.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E851" s="1"/>
      <c r="AF851" s="1"/>
      <c r="AG851" s="1"/>
      <c r="AH851" s="1"/>
      <c r="AI851" s="1"/>
      <c r="AJ851" s="1"/>
      <c r="AK851" s="1"/>
    </row>
    <row r="852" spans="1:37" ht="16.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E852" s="1"/>
      <c r="AF852" s="1"/>
      <c r="AG852" s="1"/>
      <c r="AH852" s="1"/>
      <c r="AI852" s="1"/>
      <c r="AJ852" s="1"/>
      <c r="AK852" s="1"/>
    </row>
    <row r="853" spans="1:37" ht="16.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E853" s="1"/>
      <c r="AF853" s="1"/>
      <c r="AG853" s="1"/>
      <c r="AH853" s="1"/>
      <c r="AI853" s="1"/>
      <c r="AJ853" s="1"/>
      <c r="AK853" s="1"/>
    </row>
    <row r="854" spans="1:37" ht="16.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E854" s="1"/>
      <c r="AF854" s="1"/>
      <c r="AG854" s="1"/>
      <c r="AH854" s="1"/>
      <c r="AI854" s="1"/>
      <c r="AJ854" s="1"/>
      <c r="AK854" s="1"/>
    </row>
    <row r="855" spans="1:37" ht="16.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E855" s="1"/>
      <c r="AF855" s="1"/>
      <c r="AG855" s="1"/>
      <c r="AH855" s="1"/>
      <c r="AI855" s="1"/>
      <c r="AJ855" s="1"/>
      <c r="AK855" s="1"/>
    </row>
    <row r="856" spans="1:37" ht="16.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E856" s="1"/>
      <c r="AF856" s="1"/>
      <c r="AG856" s="1"/>
      <c r="AH856" s="1"/>
      <c r="AI856" s="1"/>
      <c r="AJ856" s="1"/>
      <c r="AK856" s="1"/>
    </row>
    <row r="857" spans="1:37" ht="16.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E857" s="1"/>
      <c r="AF857" s="1"/>
      <c r="AG857" s="1"/>
      <c r="AH857" s="1"/>
      <c r="AI857" s="1"/>
      <c r="AJ857" s="1"/>
      <c r="AK857" s="1"/>
    </row>
    <row r="858" spans="1:37" ht="16.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E858" s="1"/>
      <c r="AF858" s="1"/>
      <c r="AG858" s="1"/>
      <c r="AH858" s="1"/>
      <c r="AI858" s="1"/>
      <c r="AJ858" s="1"/>
      <c r="AK858" s="1"/>
    </row>
    <row r="859" spans="1:37" ht="16.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E859" s="1"/>
      <c r="AF859" s="1"/>
      <c r="AG859" s="1"/>
      <c r="AH859" s="1"/>
      <c r="AI859" s="1"/>
      <c r="AJ859" s="1"/>
      <c r="AK859" s="1"/>
    </row>
    <row r="860" spans="1:37" ht="16.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E860" s="1"/>
      <c r="AF860" s="1"/>
      <c r="AG860" s="1"/>
      <c r="AH860" s="1"/>
      <c r="AI860" s="1"/>
      <c r="AJ860" s="1"/>
      <c r="AK860" s="1"/>
    </row>
    <row r="861" spans="1:37" ht="16.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E861" s="1"/>
      <c r="AF861" s="1"/>
      <c r="AG861" s="1"/>
      <c r="AH861" s="1"/>
      <c r="AI861" s="1"/>
      <c r="AJ861" s="1"/>
      <c r="AK861" s="1"/>
    </row>
    <row r="862" spans="1:37" ht="16.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E862" s="1"/>
      <c r="AF862" s="1"/>
      <c r="AG862" s="1"/>
      <c r="AH862" s="1"/>
      <c r="AI862" s="1"/>
      <c r="AJ862" s="1"/>
      <c r="AK862" s="1"/>
    </row>
    <row r="863" spans="1:37" ht="16.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E863" s="1"/>
      <c r="AF863" s="1"/>
      <c r="AG863" s="1"/>
      <c r="AH863" s="1"/>
      <c r="AI863" s="1"/>
      <c r="AJ863" s="1"/>
      <c r="AK863" s="1"/>
    </row>
    <row r="864" spans="1:37" ht="16.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E864" s="1"/>
      <c r="AF864" s="1"/>
      <c r="AG864" s="1"/>
      <c r="AH864" s="1"/>
      <c r="AI864" s="1"/>
      <c r="AJ864" s="1"/>
      <c r="AK864" s="1"/>
    </row>
    <row r="865" spans="1:37" ht="16.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E865" s="1"/>
      <c r="AF865" s="1"/>
      <c r="AG865" s="1"/>
      <c r="AH865" s="1"/>
      <c r="AI865" s="1"/>
      <c r="AJ865" s="1"/>
      <c r="AK865" s="1"/>
    </row>
    <row r="866" spans="1:37" ht="16.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E866" s="1"/>
      <c r="AF866" s="1"/>
      <c r="AG866" s="1"/>
      <c r="AH866" s="1"/>
      <c r="AI866" s="1"/>
      <c r="AJ866" s="1"/>
      <c r="AK866" s="1"/>
    </row>
    <row r="867" spans="1:37" ht="16.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E867" s="1"/>
      <c r="AF867" s="1"/>
      <c r="AG867" s="1"/>
      <c r="AH867" s="1"/>
      <c r="AI867" s="1"/>
      <c r="AJ867" s="1"/>
      <c r="AK867" s="1"/>
    </row>
    <row r="868" spans="1:37" ht="16.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E868" s="1"/>
      <c r="AF868" s="1"/>
      <c r="AG868" s="1"/>
      <c r="AH868" s="1"/>
      <c r="AI868" s="1"/>
      <c r="AJ868" s="1"/>
      <c r="AK868" s="1"/>
    </row>
    <row r="869" spans="1:37" ht="16.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E869" s="1"/>
      <c r="AF869" s="1"/>
      <c r="AG869" s="1"/>
      <c r="AH869" s="1"/>
      <c r="AI869" s="1"/>
      <c r="AJ869" s="1"/>
      <c r="AK869" s="1"/>
    </row>
    <row r="870" spans="1:37" ht="16.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E870" s="1"/>
      <c r="AF870" s="1"/>
      <c r="AG870" s="1"/>
      <c r="AH870" s="1"/>
      <c r="AI870" s="1"/>
      <c r="AJ870" s="1"/>
      <c r="AK870" s="1"/>
    </row>
    <row r="871" spans="1:37" ht="16.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E871" s="1"/>
      <c r="AF871" s="1"/>
      <c r="AG871" s="1"/>
      <c r="AH871" s="1"/>
      <c r="AI871" s="1"/>
      <c r="AJ871" s="1"/>
      <c r="AK871" s="1"/>
    </row>
    <row r="872" spans="1:37" ht="16.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E872" s="1"/>
      <c r="AF872" s="1"/>
      <c r="AG872" s="1"/>
      <c r="AH872" s="1"/>
      <c r="AI872" s="1"/>
      <c r="AJ872" s="1"/>
      <c r="AK872" s="1"/>
    </row>
    <row r="873" spans="1:37" ht="16.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E873" s="1"/>
      <c r="AF873" s="1"/>
      <c r="AG873" s="1"/>
      <c r="AH873" s="1"/>
      <c r="AI873" s="1"/>
      <c r="AJ873" s="1"/>
      <c r="AK873" s="1"/>
    </row>
    <row r="874" spans="1:37" ht="16.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E874" s="1"/>
      <c r="AF874" s="1"/>
      <c r="AG874" s="1"/>
      <c r="AH874" s="1"/>
      <c r="AI874" s="1"/>
      <c r="AJ874" s="1"/>
      <c r="AK874" s="1"/>
    </row>
    <row r="875" spans="1:37" ht="16.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E875" s="1"/>
      <c r="AF875" s="1"/>
      <c r="AG875" s="1"/>
      <c r="AH875" s="1"/>
      <c r="AI875" s="1"/>
      <c r="AJ875" s="1"/>
      <c r="AK875" s="1"/>
    </row>
    <row r="876" spans="1:37" ht="16.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E876" s="1"/>
      <c r="AF876" s="1"/>
      <c r="AG876" s="1"/>
      <c r="AH876" s="1"/>
      <c r="AI876" s="1"/>
      <c r="AJ876" s="1"/>
      <c r="AK876" s="1"/>
    </row>
    <row r="877" spans="1:37" ht="16.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E877" s="1"/>
      <c r="AF877" s="1"/>
      <c r="AG877" s="1"/>
      <c r="AH877" s="1"/>
      <c r="AI877" s="1"/>
      <c r="AJ877" s="1"/>
      <c r="AK877" s="1"/>
    </row>
    <row r="878" spans="1:37" ht="16.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E878" s="1"/>
      <c r="AF878" s="1"/>
      <c r="AG878" s="1"/>
      <c r="AH878" s="1"/>
      <c r="AI878" s="1"/>
      <c r="AJ878" s="1"/>
      <c r="AK878" s="1"/>
    </row>
    <row r="879" spans="1:37" ht="16.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E879" s="1"/>
      <c r="AF879" s="1"/>
      <c r="AG879" s="1"/>
      <c r="AH879" s="1"/>
      <c r="AI879" s="1"/>
      <c r="AJ879" s="1"/>
      <c r="AK879" s="1"/>
    </row>
    <row r="880" spans="1:37" ht="16.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E880" s="1"/>
      <c r="AF880" s="1"/>
      <c r="AG880" s="1"/>
      <c r="AH880" s="1"/>
      <c r="AI880" s="1"/>
      <c r="AJ880" s="1"/>
      <c r="AK880" s="1"/>
    </row>
    <row r="881" spans="1:37" ht="16.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E881" s="1"/>
      <c r="AF881" s="1"/>
      <c r="AG881" s="1"/>
      <c r="AH881" s="1"/>
      <c r="AI881" s="1"/>
      <c r="AJ881" s="1"/>
      <c r="AK881" s="1"/>
    </row>
    <row r="882" spans="1:37" ht="16.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E882" s="1"/>
      <c r="AF882" s="1"/>
      <c r="AG882" s="1"/>
      <c r="AH882" s="1"/>
      <c r="AI882" s="1"/>
      <c r="AJ882" s="1"/>
      <c r="AK882" s="1"/>
    </row>
    <row r="883" spans="1:37" ht="16.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E883" s="1"/>
      <c r="AF883" s="1"/>
      <c r="AG883" s="1"/>
      <c r="AH883" s="1"/>
      <c r="AI883" s="1"/>
      <c r="AJ883" s="1"/>
      <c r="AK883" s="1"/>
    </row>
    <row r="884" spans="1:37" ht="16.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E884" s="1"/>
      <c r="AF884" s="1"/>
      <c r="AG884" s="1"/>
      <c r="AH884" s="1"/>
      <c r="AI884" s="1"/>
      <c r="AJ884" s="1"/>
      <c r="AK884" s="1"/>
    </row>
    <row r="885" spans="1:37" ht="16.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E885" s="1"/>
      <c r="AF885" s="1"/>
      <c r="AG885" s="1"/>
      <c r="AH885" s="1"/>
      <c r="AI885" s="1"/>
      <c r="AJ885" s="1"/>
      <c r="AK885" s="1"/>
    </row>
    <row r="886" spans="1:37" ht="16.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E886" s="1"/>
      <c r="AF886" s="1"/>
      <c r="AG886" s="1"/>
      <c r="AH886" s="1"/>
      <c r="AI886" s="1"/>
      <c r="AJ886" s="1"/>
      <c r="AK886" s="1"/>
    </row>
    <row r="887" spans="1:37" ht="16.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E887" s="1"/>
      <c r="AF887" s="1"/>
      <c r="AG887" s="1"/>
      <c r="AH887" s="1"/>
      <c r="AI887" s="1"/>
      <c r="AJ887" s="1"/>
      <c r="AK887" s="1"/>
    </row>
    <row r="888" spans="1:37" ht="16.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E888" s="1"/>
      <c r="AF888" s="1"/>
      <c r="AG888" s="1"/>
      <c r="AH888" s="1"/>
      <c r="AI888" s="1"/>
      <c r="AJ888" s="1"/>
      <c r="AK888" s="1"/>
    </row>
    <row r="889" spans="1:37" ht="16.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E889" s="1"/>
      <c r="AF889" s="1"/>
      <c r="AG889" s="1"/>
      <c r="AH889" s="1"/>
      <c r="AI889" s="1"/>
      <c r="AJ889" s="1"/>
      <c r="AK889" s="1"/>
    </row>
    <row r="890" spans="1:37" ht="16.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E890" s="1"/>
      <c r="AF890" s="1"/>
      <c r="AG890" s="1"/>
      <c r="AH890" s="1"/>
      <c r="AI890" s="1"/>
      <c r="AJ890" s="1"/>
      <c r="AK890" s="1"/>
    </row>
    <row r="891" spans="1:37" ht="16.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E891" s="1"/>
      <c r="AF891" s="1"/>
      <c r="AG891" s="1"/>
      <c r="AH891" s="1"/>
      <c r="AI891" s="1"/>
      <c r="AJ891" s="1"/>
      <c r="AK891" s="1"/>
    </row>
    <row r="892" spans="1:37" ht="16.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E892" s="1"/>
      <c r="AF892" s="1"/>
      <c r="AG892" s="1"/>
      <c r="AH892" s="1"/>
      <c r="AI892" s="1"/>
      <c r="AJ892" s="1"/>
      <c r="AK892" s="1"/>
    </row>
    <row r="893" spans="1:37" ht="16.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E893" s="1"/>
      <c r="AF893" s="1"/>
      <c r="AG893" s="1"/>
      <c r="AH893" s="1"/>
      <c r="AI893" s="1"/>
      <c r="AJ893" s="1"/>
      <c r="AK893" s="1"/>
    </row>
    <row r="894" spans="1:37" ht="16.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E894" s="1"/>
      <c r="AF894" s="1"/>
      <c r="AG894" s="1"/>
      <c r="AH894" s="1"/>
      <c r="AI894" s="1"/>
      <c r="AJ894" s="1"/>
      <c r="AK894" s="1"/>
    </row>
    <row r="895" spans="1:37" ht="16.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E895" s="1"/>
      <c r="AF895" s="1"/>
      <c r="AG895" s="1"/>
      <c r="AH895" s="1"/>
      <c r="AI895" s="1"/>
      <c r="AJ895" s="1"/>
      <c r="AK895" s="1"/>
    </row>
    <row r="896" spans="1:37" ht="16.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E896" s="1"/>
      <c r="AF896" s="1"/>
      <c r="AG896" s="1"/>
      <c r="AH896" s="1"/>
      <c r="AI896" s="1"/>
      <c r="AJ896" s="1"/>
      <c r="AK896" s="1"/>
    </row>
    <row r="897" spans="1:37" ht="16.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E897" s="1"/>
      <c r="AF897" s="1"/>
      <c r="AG897" s="1"/>
      <c r="AH897" s="1"/>
      <c r="AI897" s="1"/>
      <c r="AJ897" s="1"/>
      <c r="AK897" s="1"/>
    </row>
    <row r="898" spans="1:37" ht="16.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E898" s="1"/>
      <c r="AF898" s="1"/>
      <c r="AG898" s="1"/>
      <c r="AH898" s="1"/>
      <c r="AI898" s="1"/>
      <c r="AJ898" s="1"/>
      <c r="AK898" s="1"/>
    </row>
    <row r="899" spans="1:37" ht="16.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E899" s="1"/>
      <c r="AF899" s="1"/>
      <c r="AG899" s="1"/>
      <c r="AH899" s="1"/>
      <c r="AI899" s="1"/>
      <c r="AJ899" s="1"/>
      <c r="AK899" s="1"/>
    </row>
    <row r="900" spans="1:37" ht="16.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E900" s="1"/>
      <c r="AF900" s="1"/>
      <c r="AG900" s="1"/>
      <c r="AH900" s="1"/>
      <c r="AI900" s="1"/>
      <c r="AJ900" s="1"/>
      <c r="AK900" s="1"/>
    </row>
    <row r="901" spans="1:37" ht="16.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E901" s="1"/>
      <c r="AF901" s="1"/>
      <c r="AG901" s="1"/>
      <c r="AH901" s="1"/>
      <c r="AI901" s="1"/>
      <c r="AJ901" s="1"/>
      <c r="AK901" s="1"/>
    </row>
    <row r="902" spans="1:37" ht="16.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E902" s="1"/>
      <c r="AF902" s="1"/>
      <c r="AG902" s="1"/>
      <c r="AH902" s="1"/>
      <c r="AI902" s="1"/>
      <c r="AJ902" s="1"/>
      <c r="AK902" s="1"/>
    </row>
    <row r="903" spans="1:37" ht="16.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E903" s="1"/>
      <c r="AF903" s="1"/>
      <c r="AG903" s="1"/>
      <c r="AH903" s="1"/>
      <c r="AI903" s="1"/>
      <c r="AJ903" s="1"/>
      <c r="AK903" s="1"/>
    </row>
    <row r="904" spans="1:37" ht="16.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E904" s="1"/>
      <c r="AF904" s="1"/>
      <c r="AG904" s="1"/>
      <c r="AH904" s="1"/>
      <c r="AI904" s="1"/>
      <c r="AJ904" s="1"/>
      <c r="AK904" s="1"/>
    </row>
    <row r="905" spans="1:37" ht="16.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E905" s="1"/>
      <c r="AF905" s="1"/>
      <c r="AG905" s="1"/>
      <c r="AH905" s="1"/>
      <c r="AI905" s="1"/>
      <c r="AJ905" s="1"/>
      <c r="AK905" s="1"/>
    </row>
    <row r="906" spans="1:37" ht="16.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E906" s="1"/>
      <c r="AF906" s="1"/>
      <c r="AG906" s="1"/>
      <c r="AH906" s="1"/>
      <c r="AI906" s="1"/>
      <c r="AJ906" s="1"/>
      <c r="AK906" s="1"/>
    </row>
    <row r="907" spans="1:37" ht="16.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E907" s="1"/>
      <c r="AF907" s="1"/>
      <c r="AG907" s="1"/>
      <c r="AH907" s="1"/>
      <c r="AI907" s="1"/>
      <c r="AJ907" s="1"/>
      <c r="AK907" s="1"/>
    </row>
    <row r="908" spans="1:37" ht="16.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E908" s="1"/>
      <c r="AF908" s="1"/>
      <c r="AG908" s="1"/>
      <c r="AH908" s="1"/>
      <c r="AI908" s="1"/>
      <c r="AJ908" s="1"/>
      <c r="AK908" s="1"/>
    </row>
    <row r="909" spans="1:37" ht="16.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E909" s="1"/>
      <c r="AF909" s="1"/>
      <c r="AG909" s="1"/>
      <c r="AH909" s="1"/>
      <c r="AI909" s="1"/>
      <c r="AJ909" s="1"/>
      <c r="AK909" s="1"/>
    </row>
    <row r="910" spans="1:37" ht="16.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E910" s="1"/>
      <c r="AF910" s="1"/>
      <c r="AG910" s="1"/>
      <c r="AH910" s="1"/>
      <c r="AI910" s="1"/>
      <c r="AJ910" s="1"/>
      <c r="AK910" s="1"/>
    </row>
    <row r="911" spans="1:37" ht="16.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E911" s="1"/>
      <c r="AF911" s="1"/>
      <c r="AG911" s="1"/>
      <c r="AH911" s="1"/>
      <c r="AI911" s="1"/>
      <c r="AJ911" s="1"/>
      <c r="AK911" s="1"/>
    </row>
    <row r="912" spans="1:37" ht="16.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E912" s="1"/>
      <c r="AF912" s="1"/>
      <c r="AG912" s="1"/>
      <c r="AH912" s="1"/>
      <c r="AI912" s="1"/>
      <c r="AJ912" s="1"/>
      <c r="AK912" s="1"/>
    </row>
    <row r="913" spans="1:37" ht="16.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E913" s="1"/>
      <c r="AF913" s="1"/>
      <c r="AG913" s="1"/>
      <c r="AH913" s="1"/>
      <c r="AI913" s="1"/>
      <c r="AJ913" s="1"/>
      <c r="AK913" s="1"/>
    </row>
    <row r="914" spans="1:37" ht="16.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E914" s="1"/>
      <c r="AF914" s="1"/>
      <c r="AG914" s="1"/>
      <c r="AH914" s="1"/>
      <c r="AI914" s="1"/>
      <c r="AJ914" s="1"/>
      <c r="AK914" s="1"/>
    </row>
    <row r="915" spans="1:37" ht="16.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E915" s="1"/>
      <c r="AF915" s="1"/>
      <c r="AG915" s="1"/>
      <c r="AH915" s="1"/>
      <c r="AI915" s="1"/>
      <c r="AJ915" s="1"/>
      <c r="AK915" s="1"/>
    </row>
    <row r="916" spans="1:37" ht="16.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E916" s="1"/>
      <c r="AF916" s="1"/>
      <c r="AG916" s="1"/>
      <c r="AH916" s="1"/>
      <c r="AI916" s="1"/>
      <c r="AJ916" s="1"/>
      <c r="AK916" s="1"/>
    </row>
    <row r="917" spans="1:37" ht="16.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E917" s="1"/>
      <c r="AF917" s="1"/>
      <c r="AG917" s="1"/>
      <c r="AH917" s="1"/>
      <c r="AI917" s="1"/>
      <c r="AJ917" s="1"/>
      <c r="AK917" s="1"/>
    </row>
    <row r="918" spans="1:37" ht="16.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E918" s="1"/>
      <c r="AF918" s="1"/>
      <c r="AG918" s="1"/>
      <c r="AH918" s="1"/>
      <c r="AI918" s="1"/>
      <c r="AJ918" s="1"/>
      <c r="AK918" s="1"/>
    </row>
    <row r="919" spans="1:37" ht="16.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E919" s="1"/>
      <c r="AF919" s="1"/>
      <c r="AG919" s="1"/>
      <c r="AH919" s="1"/>
      <c r="AI919" s="1"/>
      <c r="AJ919" s="1"/>
      <c r="AK919" s="1"/>
    </row>
    <row r="920" spans="1:37" ht="16.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E920" s="1"/>
      <c r="AF920" s="1"/>
      <c r="AG920" s="1"/>
      <c r="AH920" s="1"/>
      <c r="AI920" s="1"/>
      <c r="AJ920" s="1"/>
      <c r="AK920" s="1"/>
    </row>
    <row r="921" spans="1:37" ht="16.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E921" s="1"/>
      <c r="AF921" s="1"/>
      <c r="AG921" s="1"/>
      <c r="AH921" s="1"/>
      <c r="AI921" s="1"/>
      <c r="AJ921" s="1"/>
      <c r="AK921" s="1"/>
    </row>
    <row r="922" spans="1:37" ht="16.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E922" s="1"/>
      <c r="AF922" s="1"/>
      <c r="AG922" s="1"/>
      <c r="AH922" s="1"/>
      <c r="AI922" s="1"/>
      <c r="AJ922" s="1"/>
      <c r="AK922" s="1"/>
    </row>
    <row r="923" spans="1:37" ht="16.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E923" s="1"/>
      <c r="AF923" s="1"/>
      <c r="AG923" s="1"/>
      <c r="AH923" s="1"/>
      <c r="AI923" s="1"/>
      <c r="AJ923" s="1"/>
      <c r="AK923" s="1"/>
    </row>
    <row r="924" spans="1:37" ht="16.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E924" s="1"/>
      <c r="AF924" s="1"/>
      <c r="AG924" s="1"/>
      <c r="AH924" s="1"/>
      <c r="AI924" s="1"/>
      <c r="AJ924" s="1"/>
      <c r="AK924" s="1"/>
    </row>
    <row r="925" spans="1:37" ht="16.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E925" s="1"/>
      <c r="AF925" s="1"/>
      <c r="AG925" s="1"/>
      <c r="AH925" s="1"/>
      <c r="AI925" s="1"/>
      <c r="AJ925" s="1"/>
      <c r="AK925" s="1"/>
    </row>
    <row r="926" spans="1:37" ht="16.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E926" s="1"/>
      <c r="AF926" s="1"/>
      <c r="AG926" s="1"/>
      <c r="AH926" s="1"/>
      <c r="AI926" s="1"/>
      <c r="AJ926" s="1"/>
      <c r="AK926" s="1"/>
    </row>
    <row r="927" spans="1:37" ht="16.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E927" s="1"/>
      <c r="AF927" s="1"/>
      <c r="AG927" s="1"/>
      <c r="AH927" s="1"/>
      <c r="AI927" s="1"/>
      <c r="AJ927" s="1"/>
      <c r="AK927" s="1"/>
    </row>
    <row r="928" spans="1:37" ht="16.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E928" s="1"/>
      <c r="AF928" s="1"/>
      <c r="AG928" s="1"/>
      <c r="AH928" s="1"/>
      <c r="AI928" s="1"/>
      <c r="AJ928" s="1"/>
      <c r="AK928" s="1"/>
    </row>
    <row r="929" spans="1:37" ht="16.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E929" s="1"/>
      <c r="AF929" s="1"/>
      <c r="AG929" s="1"/>
      <c r="AH929" s="1"/>
      <c r="AI929" s="1"/>
      <c r="AJ929" s="1"/>
      <c r="AK929" s="1"/>
    </row>
    <row r="930" spans="1:37" ht="16.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E930" s="1"/>
      <c r="AF930" s="1"/>
      <c r="AG930" s="1"/>
      <c r="AH930" s="1"/>
      <c r="AI930" s="1"/>
      <c r="AJ930" s="1"/>
      <c r="AK930" s="1"/>
    </row>
    <row r="931" spans="1:37" ht="16.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E931" s="1"/>
      <c r="AF931" s="1"/>
      <c r="AG931" s="1"/>
      <c r="AH931" s="1"/>
      <c r="AI931" s="1"/>
      <c r="AJ931" s="1"/>
      <c r="AK931" s="1"/>
    </row>
    <row r="932" spans="1:37" ht="16.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E932" s="1"/>
      <c r="AF932" s="1"/>
      <c r="AG932" s="1"/>
      <c r="AH932" s="1"/>
      <c r="AI932" s="1"/>
      <c r="AJ932" s="1"/>
      <c r="AK932" s="1"/>
    </row>
    <row r="933" spans="1:37" ht="16.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E933" s="1"/>
      <c r="AF933" s="1"/>
      <c r="AG933" s="1"/>
      <c r="AH933" s="1"/>
      <c r="AI933" s="1"/>
      <c r="AJ933" s="1"/>
      <c r="AK933" s="1"/>
    </row>
    <row r="934" spans="1:37" ht="16.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E934" s="1"/>
      <c r="AF934" s="1"/>
      <c r="AG934" s="1"/>
      <c r="AH934" s="1"/>
      <c r="AI934" s="1"/>
      <c r="AJ934" s="1"/>
      <c r="AK934" s="1"/>
    </row>
    <row r="935" spans="1:37" ht="16.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E935" s="1"/>
      <c r="AF935" s="1"/>
      <c r="AG935" s="1"/>
      <c r="AH935" s="1"/>
      <c r="AI935" s="1"/>
      <c r="AJ935" s="1"/>
      <c r="AK935" s="1"/>
    </row>
    <row r="936" spans="1:37" ht="16.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E936" s="1"/>
      <c r="AF936" s="1"/>
      <c r="AG936" s="1"/>
      <c r="AH936" s="1"/>
      <c r="AI936" s="1"/>
      <c r="AJ936" s="1"/>
      <c r="AK936" s="1"/>
    </row>
    <row r="937" spans="1:37" ht="16.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E937" s="1"/>
      <c r="AF937" s="1"/>
      <c r="AG937" s="1"/>
      <c r="AH937" s="1"/>
      <c r="AI937" s="1"/>
      <c r="AJ937" s="1"/>
      <c r="AK937" s="1"/>
    </row>
    <row r="938" spans="1:37" ht="16.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E938" s="1"/>
      <c r="AF938" s="1"/>
      <c r="AG938" s="1"/>
      <c r="AH938" s="1"/>
      <c r="AI938" s="1"/>
      <c r="AJ938" s="1"/>
      <c r="AK938" s="1"/>
    </row>
    <row r="939" spans="1:37" ht="16.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E939" s="1"/>
      <c r="AF939" s="1"/>
      <c r="AG939" s="1"/>
      <c r="AH939" s="1"/>
      <c r="AI939" s="1"/>
      <c r="AJ939" s="1"/>
      <c r="AK939" s="1"/>
    </row>
    <row r="940" spans="1:37" ht="16.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E940" s="1"/>
      <c r="AF940" s="1"/>
      <c r="AG940" s="1"/>
      <c r="AH940" s="1"/>
      <c r="AI940" s="1"/>
      <c r="AJ940" s="1"/>
      <c r="AK940" s="1"/>
    </row>
    <row r="941" spans="1:37" ht="16.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E941" s="1"/>
      <c r="AF941" s="1"/>
      <c r="AG941" s="1"/>
      <c r="AH941" s="1"/>
      <c r="AI941" s="1"/>
      <c r="AJ941" s="1"/>
      <c r="AK941" s="1"/>
    </row>
    <row r="942" spans="1:37" ht="16.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E942" s="1"/>
      <c r="AF942" s="1"/>
      <c r="AG942" s="1"/>
      <c r="AH942" s="1"/>
      <c r="AI942" s="1"/>
      <c r="AJ942" s="1"/>
      <c r="AK942" s="1"/>
    </row>
    <row r="943" spans="1:37" ht="16.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E943" s="1"/>
      <c r="AF943" s="1"/>
      <c r="AG943" s="1"/>
      <c r="AH943" s="1"/>
      <c r="AI943" s="1"/>
      <c r="AJ943" s="1"/>
      <c r="AK943" s="1"/>
    </row>
    <row r="944" spans="1:37" ht="16.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E944" s="1"/>
      <c r="AF944" s="1"/>
      <c r="AG944" s="1"/>
      <c r="AH944" s="1"/>
      <c r="AI944" s="1"/>
      <c r="AJ944" s="1"/>
      <c r="AK944" s="1"/>
    </row>
    <row r="945" spans="1:37" ht="16.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E945" s="1"/>
      <c r="AF945" s="1"/>
      <c r="AG945" s="1"/>
      <c r="AH945" s="1"/>
      <c r="AI945" s="1"/>
      <c r="AJ945" s="1"/>
      <c r="AK945" s="1"/>
    </row>
    <row r="946" spans="1:37" ht="16.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E946" s="1"/>
      <c r="AF946" s="1"/>
      <c r="AG946" s="1"/>
      <c r="AH946" s="1"/>
      <c r="AI946" s="1"/>
      <c r="AJ946" s="1"/>
      <c r="AK946" s="1"/>
    </row>
    <row r="947" spans="1:37" ht="16.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E947" s="1"/>
      <c r="AF947" s="1"/>
      <c r="AG947" s="1"/>
      <c r="AH947" s="1"/>
      <c r="AI947" s="1"/>
      <c r="AJ947" s="1"/>
      <c r="AK947" s="1"/>
    </row>
    <row r="948" spans="1:37" ht="16.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E948" s="1"/>
      <c r="AF948" s="1"/>
      <c r="AG948" s="1"/>
      <c r="AH948" s="1"/>
      <c r="AI948" s="1"/>
      <c r="AJ948" s="1"/>
      <c r="AK948" s="1"/>
    </row>
    <row r="949" spans="1:37" ht="16.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E949" s="1"/>
      <c r="AF949" s="1"/>
      <c r="AG949" s="1"/>
      <c r="AH949" s="1"/>
      <c r="AI949" s="1"/>
      <c r="AJ949" s="1"/>
      <c r="AK949" s="1"/>
    </row>
    <row r="950" spans="1:37" ht="16.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E950" s="1"/>
      <c r="AF950" s="1"/>
      <c r="AG950" s="1"/>
      <c r="AH950" s="1"/>
      <c r="AI950" s="1"/>
      <c r="AJ950" s="1"/>
      <c r="AK950" s="1"/>
    </row>
    <row r="951" spans="1:37" ht="16.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E951" s="1"/>
      <c r="AF951" s="1"/>
      <c r="AG951" s="1"/>
      <c r="AH951" s="1"/>
      <c r="AI951" s="1"/>
      <c r="AJ951" s="1"/>
      <c r="AK951" s="1"/>
    </row>
    <row r="952" spans="1:37" ht="16.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E952" s="1"/>
      <c r="AF952" s="1"/>
      <c r="AG952" s="1"/>
      <c r="AH952" s="1"/>
      <c r="AI952" s="1"/>
      <c r="AJ952" s="1"/>
      <c r="AK952" s="1"/>
    </row>
    <row r="953" spans="1:37" ht="16.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E953" s="1"/>
      <c r="AF953" s="1"/>
      <c r="AG953" s="1"/>
      <c r="AH953" s="1"/>
      <c r="AI953" s="1"/>
      <c r="AJ953" s="1"/>
      <c r="AK953" s="1"/>
    </row>
    <row r="954" spans="1:37" ht="16.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E954" s="1"/>
      <c r="AF954" s="1"/>
      <c r="AG954" s="1"/>
      <c r="AH954" s="1"/>
      <c r="AI954" s="1"/>
      <c r="AJ954" s="1"/>
      <c r="AK954" s="1"/>
    </row>
    <row r="955" spans="1:37" ht="16.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E955" s="1"/>
      <c r="AF955" s="1"/>
      <c r="AG955" s="1"/>
      <c r="AH955" s="1"/>
      <c r="AI955" s="1"/>
      <c r="AJ955" s="1"/>
      <c r="AK955" s="1"/>
    </row>
    <row r="956" spans="1:37" ht="16.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E956" s="1"/>
      <c r="AF956" s="1"/>
      <c r="AG956" s="1"/>
      <c r="AH956" s="1"/>
      <c r="AI956" s="1"/>
      <c r="AJ956" s="1"/>
      <c r="AK956" s="1"/>
    </row>
    <row r="957" spans="1:37" ht="16.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E957" s="1"/>
      <c r="AF957" s="1"/>
      <c r="AG957" s="1"/>
      <c r="AH957" s="1"/>
      <c r="AI957" s="1"/>
      <c r="AJ957" s="1"/>
      <c r="AK957" s="1"/>
    </row>
    <row r="958" spans="1:37" ht="16.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E958" s="1"/>
      <c r="AF958" s="1"/>
      <c r="AG958" s="1"/>
      <c r="AH958" s="1"/>
      <c r="AI958" s="1"/>
      <c r="AJ958" s="1"/>
      <c r="AK958" s="1"/>
    </row>
    <row r="959" spans="1:37" ht="16.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E959" s="1"/>
      <c r="AF959" s="1"/>
      <c r="AG959" s="1"/>
      <c r="AH959" s="1"/>
      <c r="AI959" s="1"/>
      <c r="AJ959" s="1"/>
      <c r="AK959" s="1"/>
    </row>
    <row r="960" spans="1:37" ht="16.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E960" s="1"/>
      <c r="AF960" s="1"/>
      <c r="AG960" s="1"/>
      <c r="AH960" s="1"/>
      <c r="AI960" s="1"/>
      <c r="AJ960" s="1"/>
      <c r="AK960" s="1"/>
    </row>
    <row r="961" spans="1:37" ht="16.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E961" s="1"/>
      <c r="AF961" s="1"/>
      <c r="AG961" s="1"/>
      <c r="AH961" s="1"/>
      <c r="AI961" s="1"/>
      <c r="AJ961" s="1"/>
      <c r="AK961" s="1"/>
    </row>
    <row r="962" spans="1:37" ht="16.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E962" s="1"/>
      <c r="AF962" s="1"/>
      <c r="AG962" s="1"/>
      <c r="AH962" s="1"/>
      <c r="AI962" s="1"/>
      <c r="AJ962" s="1"/>
      <c r="AK962" s="1"/>
    </row>
    <row r="963" spans="1:37" ht="16.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E963" s="1"/>
      <c r="AF963" s="1"/>
      <c r="AG963" s="1"/>
      <c r="AH963" s="1"/>
      <c r="AI963" s="1"/>
      <c r="AJ963" s="1"/>
      <c r="AK963" s="1"/>
    </row>
    <row r="964" spans="1:37" ht="16.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E964" s="1"/>
      <c r="AF964" s="1"/>
      <c r="AG964" s="1"/>
      <c r="AH964" s="1"/>
      <c r="AI964" s="1"/>
      <c r="AJ964" s="1"/>
      <c r="AK964" s="1"/>
    </row>
    <row r="965" spans="1:37" ht="16.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E965" s="1"/>
      <c r="AF965" s="1"/>
      <c r="AG965" s="1"/>
      <c r="AH965" s="1"/>
      <c r="AI965" s="1"/>
      <c r="AJ965" s="1"/>
      <c r="AK965" s="1"/>
    </row>
    <row r="966" spans="1:37" ht="16.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E966" s="1"/>
      <c r="AF966" s="1"/>
      <c r="AG966" s="1"/>
      <c r="AH966" s="1"/>
      <c r="AI966" s="1"/>
      <c r="AJ966" s="1"/>
      <c r="AK966" s="1"/>
    </row>
    <row r="967" spans="1:37" ht="16.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E967" s="1"/>
      <c r="AF967" s="1"/>
      <c r="AG967" s="1"/>
      <c r="AH967" s="1"/>
      <c r="AI967" s="1"/>
      <c r="AJ967" s="1"/>
      <c r="AK967" s="1"/>
    </row>
    <row r="968" spans="1:37" ht="16.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E968" s="1"/>
      <c r="AF968" s="1"/>
      <c r="AG968" s="1"/>
      <c r="AH968" s="1"/>
      <c r="AI968" s="1"/>
      <c r="AJ968" s="1"/>
      <c r="AK968" s="1"/>
    </row>
    <row r="969" spans="1:37" ht="16.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E969" s="1"/>
      <c r="AF969" s="1"/>
      <c r="AG969" s="1"/>
      <c r="AH969" s="1"/>
      <c r="AI969" s="1"/>
      <c r="AJ969" s="1"/>
      <c r="AK969" s="1"/>
    </row>
    <row r="970" spans="1:37" ht="16.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E970" s="1"/>
      <c r="AF970" s="1"/>
      <c r="AG970" s="1"/>
      <c r="AH970" s="1"/>
      <c r="AI970" s="1"/>
      <c r="AJ970" s="1"/>
      <c r="AK970" s="1"/>
    </row>
    <row r="971" spans="1:37" ht="16.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E971" s="1"/>
      <c r="AF971" s="1"/>
      <c r="AG971" s="1"/>
      <c r="AH971" s="1"/>
      <c r="AI971" s="1"/>
      <c r="AJ971" s="1"/>
      <c r="AK971" s="1"/>
    </row>
    <row r="972" spans="1:37" ht="16.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E972" s="1"/>
      <c r="AF972" s="1"/>
      <c r="AG972" s="1"/>
      <c r="AH972" s="1"/>
      <c r="AI972" s="1"/>
      <c r="AJ972" s="1"/>
      <c r="AK972" s="1"/>
    </row>
    <row r="973" spans="1:37" ht="16.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E973" s="1"/>
      <c r="AF973" s="1"/>
      <c r="AG973" s="1"/>
      <c r="AH973" s="1"/>
      <c r="AI973" s="1"/>
      <c r="AJ973" s="1"/>
      <c r="AK973" s="1"/>
    </row>
    <row r="974" spans="1:37" ht="16.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E974" s="1"/>
      <c r="AF974" s="1"/>
      <c r="AG974" s="1"/>
      <c r="AH974" s="1"/>
      <c r="AI974" s="1"/>
      <c r="AJ974" s="1"/>
      <c r="AK974" s="1"/>
    </row>
    <row r="975" spans="1:37" ht="16.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E975" s="1"/>
      <c r="AF975" s="1"/>
      <c r="AG975" s="1"/>
      <c r="AH975" s="1"/>
      <c r="AI975" s="1"/>
      <c r="AJ975" s="1"/>
      <c r="AK975" s="1"/>
    </row>
    <row r="976" spans="1:37" ht="16.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E976" s="1"/>
      <c r="AF976" s="1"/>
      <c r="AG976" s="1"/>
      <c r="AH976" s="1"/>
      <c r="AI976" s="1"/>
      <c r="AJ976" s="1"/>
      <c r="AK976" s="1"/>
    </row>
    <row r="977" spans="1:37" ht="16.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E977" s="1"/>
      <c r="AF977" s="1"/>
      <c r="AG977" s="1"/>
      <c r="AH977" s="1"/>
      <c r="AI977" s="1"/>
      <c r="AJ977" s="1"/>
      <c r="AK977" s="1"/>
    </row>
    <row r="978" spans="1:37" ht="16.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E978" s="1"/>
      <c r="AF978" s="1"/>
      <c r="AG978" s="1"/>
      <c r="AH978" s="1"/>
      <c r="AI978" s="1"/>
      <c r="AJ978" s="1"/>
      <c r="AK978" s="1"/>
    </row>
    <row r="979" spans="1:37" ht="16.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E979" s="1"/>
      <c r="AF979" s="1"/>
      <c r="AG979" s="1"/>
      <c r="AH979" s="1"/>
      <c r="AI979" s="1"/>
      <c r="AJ979" s="1"/>
      <c r="AK979" s="1"/>
    </row>
    <row r="980" spans="1:37" ht="16.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E980" s="1"/>
      <c r="AF980" s="1"/>
      <c r="AG980" s="1"/>
      <c r="AH980" s="1"/>
      <c r="AI980" s="1"/>
      <c r="AJ980" s="1"/>
      <c r="AK980" s="1"/>
    </row>
    <row r="981" spans="1:37" ht="16.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E981" s="1"/>
      <c r="AF981" s="1"/>
      <c r="AG981" s="1"/>
      <c r="AH981" s="1"/>
      <c r="AI981" s="1"/>
      <c r="AJ981" s="1"/>
      <c r="AK981" s="1"/>
    </row>
    <row r="982" spans="1:37" ht="16.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E982" s="1"/>
      <c r="AF982" s="1"/>
      <c r="AG982" s="1"/>
      <c r="AH982" s="1"/>
      <c r="AI982" s="1"/>
      <c r="AJ982" s="1"/>
      <c r="AK982" s="1"/>
    </row>
    <row r="983" spans="1:37" ht="16.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E983" s="1"/>
      <c r="AF983" s="1"/>
      <c r="AG983" s="1"/>
      <c r="AH983" s="1"/>
      <c r="AI983" s="1"/>
      <c r="AJ983" s="1"/>
      <c r="AK983" s="1"/>
    </row>
    <row r="984" spans="1:37" ht="16.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E984" s="1"/>
      <c r="AF984" s="1"/>
      <c r="AG984" s="1"/>
      <c r="AH984" s="1"/>
      <c r="AI984" s="1"/>
      <c r="AJ984" s="1"/>
      <c r="AK984" s="1"/>
    </row>
    <row r="985" spans="1:37" ht="16.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E985" s="1"/>
      <c r="AF985" s="1"/>
      <c r="AG985" s="1"/>
      <c r="AH985" s="1"/>
      <c r="AI985" s="1"/>
      <c r="AJ985" s="1"/>
      <c r="AK985" s="1"/>
    </row>
    <row r="986" spans="1:37" ht="16.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E986" s="1"/>
      <c r="AF986" s="1"/>
      <c r="AG986" s="1"/>
      <c r="AH986" s="1"/>
      <c r="AI986" s="1"/>
      <c r="AJ986" s="1"/>
      <c r="AK986" s="1"/>
    </row>
    <row r="987" spans="1:37" ht="16.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E987" s="1"/>
      <c r="AF987" s="1"/>
      <c r="AG987" s="1"/>
      <c r="AH987" s="1"/>
      <c r="AI987" s="1"/>
      <c r="AJ987" s="1"/>
      <c r="AK987" s="1"/>
    </row>
    <row r="988" spans="1:37" ht="16.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E988" s="1"/>
      <c r="AF988" s="1"/>
      <c r="AG988" s="1"/>
      <c r="AH988" s="1"/>
      <c r="AI988" s="1"/>
      <c r="AJ988" s="1"/>
      <c r="AK988" s="1"/>
    </row>
    <row r="989" spans="1:37" ht="16.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E989" s="1"/>
      <c r="AF989" s="1"/>
      <c r="AG989" s="1"/>
      <c r="AH989" s="1"/>
      <c r="AI989" s="1"/>
      <c r="AJ989" s="1"/>
      <c r="AK989" s="1"/>
    </row>
    <row r="990" spans="1:37" ht="16.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E990" s="1"/>
      <c r="AF990" s="1"/>
      <c r="AG990" s="1"/>
      <c r="AH990" s="1"/>
      <c r="AI990" s="1"/>
      <c r="AJ990" s="1"/>
      <c r="AK990" s="1"/>
    </row>
    <row r="991" spans="1:37" ht="16.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E991" s="1"/>
      <c r="AF991" s="1"/>
      <c r="AG991" s="1"/>
      <c r="AH991" s="1"/>
      <c r="AI991" s="1"/>
      <c r="AJ991" s="1"/>
      <c r="AK991" s="1"/>
    </row>
    <row r="992" spans="1:37" ht="16.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E992" s="1"/>
      <c r="AF992" s="1"/>
      <c r="AG992" s="1"/>
      <c r="AH992" s="1"/>
      <c r="AI992" s="1"/>
      <c r="AJ992" s="1"/>
      <c r="AK992" s="1"/>
    </row>
    <row r="993" spans="1:37" ht="16.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E993" s="1"/>
      <c r="AF993" s="1"/>
      <c r="AG993" s="1"/>
      <c r="AH993" s="1"/>
      <c r="AI993" s="1"/>
      <c r="AJ993" s="1"/>
      <c r="AK993" s="1"/>
    </row>
    <row r="994" spans="1:37" ht="16.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E994" s="1"/>
      <c r="AF994" s="1"/>
      <c r="AG994" s="1"/>
      <c r="AH994" s="1"/>
      <c r="AI994" s="1"/>
      <c r="AJ994" s="1"/>
      <c r="AK994" s="1"/>
    </row>
    <row r="995" spans="1:37" ht="16.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E995" s="1"/>
      <c r="AF995" s="1"/>
      <c r="AG995" s="1"/>
      <c r="AH995" s="1"/>
      <c r="AI995" s="1"/>
      <c r="AJ995" s="1"/>
      <c r="AK995" s="1"/>
    </row>
    <row r="996" spans="1:37" ht="16.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E996" s="1"/>
      <c r="AF996" s="1"/>
      <c r="AG996" s="1"/>
      <c r="AH996" s="1"/>
      <c r="AI996" s="1"/>
      <c r="AJ996" s="1"/>
      <c r="AK996" s="1"/>
    </row>
    <row r="997" spans="1:37" ht="16.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E997" s="1"/>
      <c r="AF997" s="1"/>
      <c r="AG997" s="1"/>
      <c r="AH997" s="1"/>
      <c r="AI997" s="1"/>
      <c r="AJ997" s="1"/>
      <c r="AK997" s="1"/>
    </row>
    <row r="998" spans="1:37" ht="16.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E998" s="1"/>
      <c r="AF998" s="1"/>
      <c r="AG998" s="1"/>
      <c r="AH998" s="1"/>
      <c r="AI998" s="1"/>
      <c r="AJ998" s="1"/>
      <c r="AK998" s="1"/>
    </row>
    <row r="999" spans="1:37" ht="16.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E999" s="1"/>
      <c r="AF999" s="1"/>
      <c r="AG999" s="1"/>
      <c r="AH999" s="1"/>
      <c r="AI999" s="1"/>
      <c r="AJ999" s="1"/>
      <c r="AK999" s="1"/>
    </row>
    <row r="1000" spans="1:37" ht="16.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E1000" s="1"/>
      <c r="AF1000" s="1"/>
      <c r="AG1000" s="1"/>
      <c r="AH1000" s="1"/>
      <c r="AI1000" s="1"/>
      <c r="AJ1000" s="1"/>
      <c r="AK1000" s="1"/>
    </row>
  </sheetData>
  <mergeCells count="155">
    <mergeCell ref="C41:C43"/>
    <mergeCell ref="D41:D43"/>
    <mergeCell ref="E41:E43"/>
    <mergeCell ref="F41:F43"/>
    <mergeCell ref="G41:G43"/>
    <mergeCell ref="H26:H28"/>
    <mergeCell ref="I26:I28"/>
    <mergeCell ref="J26:J28"/>
    <mergeCell ref="K26:K28"/>
    <mergeCell ref="L26:L28"/>
    <mergeCell ref="M26:M28"/>
    <mergeCell ref="N26:N28"/>
    <mergeCell ref="A26:A28"/>
    <mergeCell ref="B26:B28"/>
    <mergeCell ref="C26:C28"/>
    <mergeCell ref="D26:D28"/>
    <mergeCell ref="E26:E28"/>
    <mergeCell ref="F26:F28"/>
    <mergeCell ref="G26:G28"/>
    <mergeCell ref="H21:H23"/>
    <mergeCell ref="I21:I23"/>
    <mergeCell ref="J21:J23"/>
    <mergeCell ref="K21:K23"/>
    <mergeCell ref="L21:L23"/>
    <mergeCell ref="M21:M23"/>
    <mergeCell ref="N21:N23"/>
    <mergeCell ref="A21:A23"/>
    <mergeCell ref="B21:B23"/>
    <mergeCell ref="C21:C23"/>
    <mergeCell ref="D21:D23"/>
    <mergeCell ref="E21:E23"/>
    <mergeCell ref="F21:F23"/>
    <mergeCell ref="G21:G23"/>
    <mergeCell ref="H16:H18"/>
    <mergeCell ref="I16:I18"/>
    <mergeCell ref="J16:J18"/>
    <mergeCell ref="K16:K18"/>
    <mergeCell ref="L16:L18"/>
    <mergeCell ref="M16:M18"/>
    <mergeCell ref="N16:N18"/>
    <mergeCell ref="A16:A18"/>
    <mergeCell ref="B16:B18"/>
    <mergeCell ref="C16:C18"/>
    <mergeCell ref="D16:D18"/>
    <mergeCell ref="E16:E18"/>
    <mergeCell ref="F16:F18"/>
    <mergeCell ref="G16:G18"/>
    <mergeCell ref="H36:H38"/>
    <mergeCell ref="I36:I38"/>
    <mergeCell ref="J36:J38"/>
    <mergeCell ref="K36:K38"/>
    <mergeCell ref="L36:L38"/>
    <mergeCell ref="M36:M38"/>
    <mergeCell ref="N36:N38"/>
    <mergeCell ref="B46:AK46"/>
    <mergeCell ref="A36:A38"/>
    <mergeCell ref="B36:B38"/>
    <mergeCell ref="C36:C38"/>
    <mergeCell ref="D36:D38"/>
    <mergeCell ref="E36:E38"/>
    <mergeCell ref="F36:F38"/>
    <mergeCell ref="G36:G38"/>
    <mergeCell ref="H41:H43"/>
    <mergeCell ref="I41:I43"/>
    <mergeCell ref="J41:J43"/>
    <mergeCell ref="K41:K43"/>
    <mergeCell ref="L41:L43"/>
    <mergeCell ref="M41:M43"/>
    <mergeCell ref="N41:N43"/>
    <mergeCell ref="A41:A43"/>
    <mergeCell ref="B41:B43"/>
    <mergeCell ref="H31:H33"/>
    <mergeCell ref="I31:I33"/>
    <mergeCell ref="J31:J33"/>
    <mergeCell ref="K31:K33"/>
    <mergeCell ref="L31:L33"/>
    <mergeCell ref="M31:M33"/>
    <mergeCell ref="N31:N33"/>
    <mergeCell ref="A31:A33"/>
    <mergeCell ref="B31:B33"/>
    <mergeCell ref="C31:C33"/>
    <mergeCell ref="D31:D33"/>
    <mergeCell ref="E31:E33"/>
    <mergeCell ref="F31:F33"/>
    <mergeCell ref="G31:G33"/>
    <mergeCell ref="H14:H15"/>
    <mergeCell ref="I14:I15"/>
    <mergeCell ref="J14:J15"/>
    <mergeCell ref="K14:K15"/>
    <mergeCell ref="L14:L15"/>
    <mergeCell ref="M14:M15"/>
    <mergeCell ref="N14:N15"/>
    <mergeCell ref="A14:A15"/>
    <mergeCell ref="B14:B15"/>
    <mergeCell ref="C14:C15"/>
    <mergeCell ref="D14:D15"/>
    <mergeCell ref="E14:E15"/>
    <mergeCell ref="F14:F15"/>
    <mergeCell ref="G14:G15"/>
    <mergeCell ref="A13:G13"/>
    <mergeCell ref="H13:N13"/>
    <mergeCell ref="O13:W13"/>
    <mergeCell ref="X13:AE13"/>
    <mergeCell ref="AF13:AK13"/>
    <mergeCell ref="E4:M4"/>
    <mergeCell ref="E5:M5"/>
    <mergeCell ref="A10:B10"/>
    <mergeCell ref="C10:N10"/>
    <mergeCell ref="O10:Q10"/>
    <mergeCell ref="A11:B11"/>
    <mergeCell ref="C11:N11"/>
    <mergeCell ref="N5:X5"/>
    <mergeCell ref="Y5:AG5"/>
    <mergeCell ref="AD10:AD12"/>
    <mergeCell ref="AH5:AK5"/>
    <mergeCell ref="A7:AK8"/>
    <mergeCell ref="A1:D5"/>
    <mergeCell ref="E1:AK1"/>
    <mergeCell ref="E2:AK2"/>
    <mergeCell ref="E3:AK3"/>
    <mergeCell ref="N4:X4"/>
    <mergeCell ref="Y4:AG4"/>
    <mergeCell ref="AH4:AK4"/>
    <mergeCell ref="A12:B12"/>
    <mergeCell ref="C12:N12"/>
    <mergeCell ref="AD31:AD33"/>
    <mergeCell ref="AD36:AD38"/>
    <mergeCell ref="AE36:AE38"/>
    <mergeCell ref="AD41:AD43"/>
    <mergeCell ref="AE41:AE43"/>
    <mergeCell ref="AD16:AD18"/>
    <mergeCell ref="AE16:AE18"/>
    <mergeCell ref="AD21:AD23"/>
    <mergeCell ref="AE21:AE23"/>
    <mergeCell ref="AD26:AD28"/>
    <mergeCell ref="AE26:AE28"/>
    <mergeCell ref="AE31:AE33"/>
    <mergeCell ref="AJ14:AJ15"/>
    <mergeCell ref="AK14:AK15"/>
    <mergeCell ref="AC14:AC15"/>
    <mergeCell ref="AD14:AD15"/>
    <mergeCell ref="AE14:AE15"/>
    <mergeCell ref="AF14:AF15"/>
    <mergeCell ref="AG14:AG15"/>
    <mergeCell ref="AH14:AH15"/>
    <mergeCell ref="AI14:AI15"/>
    <mergeCell ref="AA14:AA15"/>
    <mergeCell ref="AB14:AB15"/>
    <mergeCell ref="O14:O15"/>
    <mergeCell ref="P14:P15"/>
    <mergeCell ref="Q14:Q15"/>
    <mergeCell ref="R14:W14"/>
    <mergeCell ref="X14:X15"/>
    <mergeCell ref="Y14:Y15"/>
    <mergeCell ref="Z14:Z15"/>
  </mergeCells>
  <conditionalFormatting sqref="H16">
    <cfRule type="cellIs" dxfId="132" priority="1" operator="equal">
      <formula>"Muy Alta"</formula>
    </cfRule>
  </conditionalFormatting>
  <conditionalFormatting sqref="H16">
    <cfRule type="cellIs" dxfId="131" priority="2" operator="equal">
      <formula>"Alta"</formula>
    </cfRule>
  </conditionalFormatting>
  <conditionalFormatting sqref="H16">
    <cfRule type="cellIs" dxfId="130" priority="3" operator="equal">
      <formula>"Media"</formula>
    </cfRule>
  </conditionalFormatting>
  <conditionalFormatting sqref="H16">
    <cfRule type="cellIs" dxfId="129" priority="4" operator="equal">
      <formula>"Baja"</formula>
    </cfRule>
  </conditionalFormatting>
  <conditionalFormatting sqref="H16">
    <cfRule type="cellIs" dxfId="128" priority="5" operator="equal">
      <formula>"Muy Baja"</formula>
    </cfRule>
  </conditionalFormatting>
  <conditionalFormatting sqref="H19:H21">
    <cfRule type="cellIs" dxfId="127" priority="6" operator="equal">
      <formula>"Muy Alta"</formula>
    </cfRule>
  </conditionalFormatting>
  <conditionalFormatting sqref="H19:H21">
    <cfRule type="cellIs" dxfId="126" priority="7" operator="equal">
      <formula>"Alta"</formula>
    </cfRule>
  </conditionalFormatting>
  <conditionalFormatting sqref="H19:H21">
    <cfRule type="cellIs" dxfId="125" priority="8" operator="equal">
      <formula>"Media"</formula>
    </cfRule>
  </conditionalFormatting>
  <conditionalFormatting sqref="H19:H21">
    <cfRule type="cellIs" dxfId="124" priority="9" operator="equal">
      <formula>"Baja"</formula>
    </cfRule>
  </conditionalFormatting>
  <conditionalFormatting sqref="H19:H21">
    <cfRule type="cellIs" dxfId="123" priority="10" operator="equal">
      <formula>"Muy Baja"</formula>
    </cfRule>
  </conditionalFormatting>
  <conditionalFormatting sqref="H24:H26">
    <cfRule type="cellIs" dxfId="122" priority="11" operator="equal">
      <formula>"Muy Alta"</formula>
    </cfRule>
  </conditionalFormatting>
  <conditionalFormatting sqref="H24:H26">
    <cfRule type="cellIs" dxfId="121" priority="12" operator="equal">
      <formula>"Alta"</formula>
    </cfRule>
  </conditionalFormatting>
  <conditionalFormatting sqref="H24:H26">
    <cfRule type="cellIs" dxfId="120" priority="13" operator="equal">
      <formula>"Media"</formula>
    </cfRule>
  </conditionalFormatting>
  <conditionalFormatting sqref="H24:H26">
    <cfRule type="cellIs" dxfId="119" priority="14" operator="equal">
      <formula>"Baja"</formula>
    </cfRule>
  </conditionalFormatting>
  <conditionalFormatting sqref="H24:H26">
    <cfRule type="cellIs" dxfId="118" priority="15" operator="equal">
      <formula>"Muy Baja"</formula>
    </cfRule>
  </conditionalFormatting>
  <conditionalFormatting sqref="H29:H31">
    <cfRule type="cellIs" dxfId="117" priority="16" operator="equal">
      <formula>"Muy Alta"</formula>
    </cfRule>
  </conditionalFormatting>
  <conditionalFormatting sqref="H29:H31">
    <cfRule type="cellIs" dxfId="116" priority="17" operator="equal">
      <formula>"Alta"</formula>
    </cfRule>
  </conditionalFormatting>
  <conditionalFormatting sqref="H29:H31">
    <cfRule type="cellIs" dxfId="115" priority="18" operator="equal">
      <formula>"Media"</formula>
    </cfRule>
  </conditionalFormatting>
  <conditionalFormatting sqref="H29:H31">
    <cfRule type="cellIs" dxfId="114" priority="19" operator="equal">
      <formula>"Baja"</formula>
    </cfRule>
  </conditionalFormatting>
  <conditionalFormatting sqref="H29:H31">
    <cfRule type="cellIs" dxfId="113" priority="20" operator="equal">
      <formula>"Muy Baja"</formula>
    </cfRule>
  </conditionalFormatting>
  <conditionalFormatting sqref="H34:H36">
    <cfRule type="cellIs" dxfId="112" priority="21" operator="equal">
      <formula>"Muy Alta"</formula>
    </cfRule>
  </conditionalFormatting>
  <conditionalFormatting sqref="H34:H36">
    <cfRule type="cellIs" dxfId="111" priority="22" operator="equal">
      <formula>"Alta"</formula>
    </cfRule>
  </conditionalFormatting>
  <conditionalFormatting sqref="H34:H36">
    <cfRule type="cellIs" dxfId="110" priority="23" operator="equal">
      <formula>"Media"</formula>
    </cfRule>
  </conditionalFormatting>
  <conditionalFormatting sqref="H34:H36">
    <cfRule type="cellIs" dxfId="109" priority="24" operator="equal">
      <formula>"Baja"</formula>
    </cfRule>
  </conditionalFormatting>
  <conditionalFormatting sqref="H34:H36">
    <cfRule type="cellIs" dxfId="108" priority="25" operator="equal">
      <formula>"Muy Baja"</formula>
    </cfRule>
  </conditionalFormatting>
  <conditionalFormatting sqref="H39:H41">
    <cfRule type="cellIs" dxfId="107" priority="26" operator="equal">
      <formula>"Muy Alta"</formula>
    </cfRule>
  </conditionalFormatting>
  <conditionalFormatting sqref="H39:H41">
    <cfRule type="cellIs" dxfId="106" priority="27" operator="equal">
      <formula>"Alta"</formula>
    </cfRule>
  </conditionalFormatting>
  <conditionalFormatting sqref="H39:H41">
    <cfRule type="cellIs" dxfId="105" priority="28" operator="equal">
      <formula>"Media"</formula>
    </cfRule>
  </conditionalFormatting>
  <conditionalFormatting sqref="H39:H41">
    <cfRule type="cellIs" dxfId="104" priority="29" operator="equal">
      <formula>"Baja"</formula>
    </cfRule>
  </conditionalFormatting>
  <conditionalFormatting sqref="H39:H41">
    <cfRule type="cellIs" dxfId="103" priority="30" operator="equal">
      <formula>"Muy Baja"</formula>
    </cfRule>
  </conditionalFormatting>
  <conditionalFormatting sqref="H44:H45">
    <cfRule type="cellIs" dxfId="102" priority="31" operator="equal">
      <formula>"Muy Alta"</formula>
    </cfRule>
  </conditionalFormatting>
  <conditionalFormatting sqref="H44:H45">
    <cfRule type="cellIs" dxfId="101" priority="32" operator="equal">
      <formula>"Alta"</formula>
    </cfRule>
  </conditionalFormatting>
  <conditionalFormatting sqref="H44:H45">
    <cfRule type="cellIs" dxfId="100" priority="33" operator="equal">
      <formula>"Media"</formula>
    </cfRule>
  </conditionalFormatting>
  <conditionalFormatting sqref="H44:H45">
    <cfRule type="cellIs" dxfId="99" priority="34" operator="equal">
      <formula>"Baja"</formula>
    </cfRule>
  </conditionalFormatting>
  <conditionalFormatting sqref="H44:H45">
    <cfRule type="cellIs" dxfId="98" priority="35" operator="equal">
      <formula>"Muy Baja"</formula>
    </cfRule>
  </conditionalFormatting>
  <conditionalFormatting sqref="K16:K45">
    <cfRule type="containsText" dxfId="97" priority="36" operator="containsText" text="❌">
      <formula>NOT(ISERROR(SEARCH(("❌"),(K16))))</formula>
    </cfRule>
  </conditionalFormatting>
  <conditionalFormatting sqref="L16">
    <cfRule type="cellIs" dxfId="96" priority="37" operator="equal">
      <formula>"Catastrófico"</formula>
    </cfRule>
  </conditionalFormatting>
  <conditionalFormatting sqref="L16">
    <cfRule type="cellIs" dxfId="95" priority="38" operator="equal">
      <formula>"Mayor"</formula>
    </cfRule>
  </conditionalFormatting>
  <conditionalFormatting sqref="L16">
    <cfRule type="cellIs" dxfId="94" priority="39" operator="equal">
      <formula>"Moderado"</formula>
    </cfRule>
  </conditionalFormatting>
  <conditionalFormatting sqref="L16">
    <cfRule type="cellIs" dxfId="93" priority="40" operator="equal">
      <formula>"Menor"</formula>
    </cfRule>
  </conditionalFormatting>
  <conditionalFormatting sqref="L16">
    <cfRule type="cellIs" dxfId="92" priority="41" operator="equal">
      <formula>"Leve"</formula>
    </cfRule>
  </conditionalFormatting>
  <conditionalFormatting sqref="L19:L21">
    <cfRule type="cellIs" dxfId="91" priority="42" operator="equal">
      <formula>"Catastrófico"</formula>
    </cfRule>
  </conditionalFormatting>
  <conditionalFormatting sqref="L19:L21">
    <cfRule type="cellIs" dxfId="90" priority="43" operator="equal">
      <formula>"Mayor"</formula>
    </cfRule>
  </conditionalFormatting>
  <conditionalFormatting sqref="L19:L21">
    <cfRule type="cellIs" dxfId="89" priority="44" operator="equal">
      <formula>"Moderado"</formula>
    </cfRule>
  </conditionalFormatting>
  <conditionalFormatting sqref="L19:L21">
    <cfRule type="cellIs" dxfId="88" priority="45" operator="equal">
      <formula>"Menor"</formula>
    </cfRule>
  </conditionalFormatting>
  <conditionalFormatting sqref="L19:L21">
    <cfRule type="cellIs" dxfId="87" priority="46" operator="equal">
      <formula>"Leve"</formula>
    </cfRule>
  </conditionalFormatting>
  <conditionalFormatting sqref="L24:L26">
    <cfRule type="cellIs" dxfId="86" priority="47" operator="equal">
      <formula>"Catastrófico"</formula>
    </cfRule>
  </conditionalFormatting>
  <conditionalFormatting sqref="L24:L26">
    <cfRule type="cellIs" dxfId="85" priority="48" operator="equal">
      <formula>"Mayor"</formula>
    </cfRule>
  </conditionalFormatting>
  <conditionalFormatting sqref="L24:L26">
    <cfRule type="cellIs" dxfId="84" priority="49" operator="equal">
      <formula>"Moderado"</formula>
    </cfRule>
  </conditionalFormatting>
  <conditionalFormatting sqref="L24:L26">
    <cfRule type="cellIs" dxfId="83" priority="50" operator="equal">
      <formula>"Menor"</formula>
    </cfRule>
  </conditionalFormatting>
  <conditionalFormatting sqref="L24:L26">
    <cfRule type="cellIs" dxfId="82" priority="51" operator="equal">
      <formula>"Leve"</formula>
    </cfRule>
  </conditionalFormatting>
  <conditionalFormatting sqref="L29:L31">
    <cfRule type="cellIs" dxfId="81" priority="52" operator="equal">
      <formula>"Catastrófico"</formula>
    </cfRule>
  </conditionalFormatting>
  <conditionalFormatting sqref="L29:L31">
    <cfRule type="cellIs" dxfId="80" priority="53" operator="equal">
      <formula>"Mayor"</formula>
    </cfRule>
  </conditionalFormatting>
  <conditionalFormatting sqref="L29:L31">
    <cfRule type="cellIs" dxfId="79" priority="54" operator="equal">
      <formula>"Moderado"</formula>
    </cfRule>
  </conditionalFormatting>
  <conditionalFormatting sqref="L29:L31">
    <cfRule type="cellIs" dxfId="78" priority="55" operator="equal">
      <formula>"Menor"</formula>
    </cfRule>
  </conditionalFormatting>
  <conditionalFormatting sqref="L29:L31">
    <cfRule type="cellIs" dxfId="77" priority="56" operator="equal">
      <formula>"Leve"</formula>
    </cfRule>
  </conditionalFormatting>
  <conditionalFormatting sqref="L34:L36">
    <cfRule type="cellIs" dxfId="76" priority="57" operator="equal">
      <formula>"Catastrófico"</formula>
    </cfRule>
  </conditionalFormatting>
  <conditionalFormatting sqref="L34:L36">
    <cfRule type="cellIs" dxfId="75" priority="58" operator="equal">
      <formula>"Mayor"</formula>
    </cfRule>
  </conditionalFormatting>
  <conditionalFormatting sqref="L34:L36">
    <cfRule type="cellIs" dxfId="74" priority="59" operator="equal">
      <formula>"Moderado"</formula>
    </cfRule>
  </conditionalFormatting>
  <conditionalFormatting sqref="L34:L36">
    <cfRule type="cellIs" dxfId="73" priority="60" operator="equal">
      <formula>"Menor"</formula>
    </cfRule>
  </conditionalFormatting>
  <conditionalFormatting sqref="L34:L36">
    <cfRule type="cellIs" dxfId="72" priority="61" operator="equal">
      <formula>"Leve"</formula>
    </cfRule>
  </conditionalFormatting>
  <conditionalFormatting sqref="L39:L41">
    <cfRule type="cellIs" dxfId="71" priority="62" operator="equal">
      <formula>"Catastrófico"</formula>
    </cfRule>
  </conditionalFormatting>
  <conditionalFormatting sqref="L39:L41">
    <cfRule type="cellIs" dxfId="70" priority="63" operator="equal">
      <formula>"Mayor"</formula>
    </cfRule>
  </conditionalFormatting>
  <conditionalFormatting sqref="L39:L41">
    <cfRule type="cellIs" dxfId="69" priority="64" operator="equal">
      <formula>"Moderado"</formula>
    </cfRule>
  </conditionalFormatting>
  <conditionalFormatting sqref="L39:L41">
    <cfRule type="cellIs" dxfId="68" priority="65" operator="equal">
      <formula>"Menor"</formula>
    </cfRule>
  </conditionalFormatting>
  <conditionalFormatting sqref="L39:L41">
    <cfRule type="cellIs" dxfId="67" priority="66" operator="equal">
      <formula>"Leve"</formula>
    </cfRule>
  </conditionalFormatting>
  <conditionalFormatting sqref="L44:L45">
    <cfRule type="cellIs" dxfId="66" priority="67" operator="equal">
      <formula>"Catastrófico"</formula>
    </cfRule>
  </conditionalFormatting>
  <conditionalFormatting sqref="L44:L45">
    <cfRule type="cellIs" dxfId="65" priority="68" operator="equal">
      <formula>"Mayor"</formula>
    </cfRule>
  </conditionalFormatting>
  <conditionalFormatting sqref="L44:L45">
    <cfRule type="cellIs" dxfId="64" priority="69" operator="equal">
      <formula>"Moderado"</formula>
    </cfRule>
  </conditionalFormatting>
  <conditionalFormatting sqref="L44:L45">
    <cfRule type="cellIs" dxfId="63" priority="70" operator="equal">
      <formula>"Menor"</formula>
    </cfRule>
  </conditionalFormatting>
  <conditionalFormatting sqref="L44:L45">
    <cfRule type="cellIs" dxfId="62" priority="71" operator="equal">
      <formula>"Leve"</formula>
    </cfRule>
  </conditionalFormatting>
  <conditionalFormatting sqref="N16">
    <cfRule type="cellIs" dxfId="61" priority="72" operator="equal">
      <formula>"Extremo"</formula>
    </cfRule>
  </conditionalFormatting>
  <conditionalFormatting sqref="N16">
    <cfRule type="cellIs" dxfId="60" priority="73" operator="equal">
      <formula>"Alto"</formula>
    </cfRule>
  </conditionalFormatting>
  <conditionalFormatting sqref="N16">
    <cfRule type="cellIs" dxfId="59" priority="74" operator="equal">
      <formula>"Moderado"</formula>
    </cfRule>
  </conditionalFormatting>
  <conditionalFormatting sqref="N16">
    <cfRule type="cellIs" dxfId="58" priority="75" operator="equal">
      <formula>"Bajo"</formula>
    </cfRule>
  </conditionalFormatting>
  <conditionalFormatting sqref="N19:N21">
    <cfRule type="cellIs" dxfId="57" priority="76" operator="equal">
      <formula>"Extremo"</formula>
    </cfRule>
  </conditionalFormatting>
  <conditionalFormatting sqref="N19:N21">
    <cfRule type="cellIs" dxfId="56" priority="77" operator="equal">
      <formula>"Alto"</formula>
    </cfRule>
  </conditionalFormatting>
  <conditionalFormatting sqref="N19:N21">
    <cfRule type="cellIs" dxfId="55" priority="78" operator="equal">
      <formula>"Moderado"</formula>
    </cfRule>
  </conditionalFormatting>
  <conditionalFormatting sqref="N19:N21">
    <cfRule type="cellIs" dxfId="54" priority="79" operator="equal">
      <formula>"Bajo"</formula>
    </cfRule>
  </conditionalFormatting>
  <conditionalFormatting sqref="N24:N26">
    <cfRule type="cellIs" dxfId="53" priority="80" operator="equal">
      <formula>"Extremo"</formula>
    </cfRule>
  </conditionalFormatting>
  <conditionalFormatting sqref="N24:N26">
    <cfRule type="cellIs" dxfId="52" priority="81" operator="equal">
      <formula>"Alto"</formula>
    </cfRule>
  </conditionalFormatting>
  <conditionalFormatting sqref="N24:N26">
    <cfRule type="cellIs" dxfId="51" priority="82" operator="equal">
      <formula>"Moderado"</formula>
    </cfRule>
  </conditionalFormatting>
  <conditionalFormatting sqref="N24:N26">
    <cfRule type="cellIs" dxfId="50" priority="83" operator="equal">
      <formula>"Bajo"</formula>
    </cfRule>
  </conditionalFormatting>
  <conditionalFormatting sqref="N29:N31">
    <cfRule type="cellIs" dxfId="49" priority="84" operator="equal">
      <formula>"Extremo"</formula>
    </cfRule>
  </conditionalFormatting>
  <conditionalFormatting sqref="N29:N31">
    <cfRule type="cellIs" dxfId="48" priority="85" operator="equal">
      <formula>"Alto"</formula>
    </cfRule>
  </conditionalFormatting>
  <conditionalFormatting sqref="N29:N31">
    <cfRule type="cellIs" dxfId="47" priority="86" operator="equal">
      <formula>"Moderado"</formula>
    </cfRule>
  </conditionalFormatting>
  <conditionalFormatting sqref="N29:N31">
    <cfRule type="cellIs" dxfId="46" priority="87" operator="equal">
      <formula>"Bajo"</formula>
    </cfRule>
  </conditionalFormatting>
  <conditionalFormatting sqref="N34:N36">
    <cfRule type="cellIs" dxfId="45" priority="88" operator="equal">
      <formula>"Extremo"</formula>
    </cfRule>
  </conditionalFormatting>
  <conditionalFormatting sqref="N34:N36">
    <cfRule type="cellIs" dxfId="44" priority="89" operator="equal">
      <formula>"Alto"</formula>
    </cfRule>
  </conditionalFormatting>
  <conditionalFormatting sqref="N34:N36">
    <cfRule type="cellIs" dxfId="43" priority="90" operator="equal">
      <formula>"Moderado"</formula>
    </cfRule>
  </conditionalFormatting>
  <conditionalFormatting sqref="N34:N36">
    <cfRule type="cellIs" dxfId="42" priority="91" operator="equal">
      <formula>"Bajo"</formula>
    </cfRule>
  </conditionalFormatting>
  <conditionalFormatting sqref="N39:N41">
    <cfRule type="cellIs" dxfId="41" priority="92" operator="equal">
      <formula>"Extremo"</formula>
    </cfRule>
  </conditionalFormatting>
  <conditionalFormatting sqref="N39:N41">
    <cfRule type="cellIs" dxfId="40" priority="93" operator="equal">
      <formula>"Alto"</formula>
    </cfRule>
  </conditionalFormatting>
  <conditionalFormatting sqref="N39:N41">
    <cfRule type="cellIs" dxfId="39" priority="94" operator="equal">
      <formula>"Moderado"</formula>
    </cfRule>
  </conditionalFormatting>
  <conditionalFormatting sqref="N39:N41">
    <cfRule type="cellIs" dxfId="38" priority="95" operator="equal">
      <formula>"Bajo"</formula>
    </cfRule>
  </conditionalFormatting>
  <conditionalFormatting sqref="N44:N45">
    <cfRule type="cellIs" dxfId="37" priority="96" operator="equal">
      <formula>"Extremo"</formula>
    </cfRule>
  </conditionalFormatting>
  <conditionalFormatting sqref="N44:N45">
    <cfRule type="cellIs" dxfId="36" priority="97" operator="equal">
      <formula>"Alto"</formula>
    </cfRule>
  </conditionalFormatting>
  <conditionalFormatting sqref="N44:N45">
    <cfRule type="cellIs" dxfId="35" priority="98" operator="equal">
      <formula>"Moderado"</formula>
    </cfRule>
  </conditionalFormatting>
  <conditionalFormatting sqref="N44:N45">
    <cfRule type="cellIs" dxfId="34" priority="99" operator="equal">
      <formula>"Bajo"</formula>
    </cfRule>
  </conditionalFormatting>
  <conditionalFormatting sqref="Y16:Y45">
    <cfRule type="cellIs" dxfId="33" priority="100" operator="equal">
      <formula>"Muy Alta"</formula>
    </cfRule>
  </conditionalFormatting>
  <conditionalFormatting sqref="Y16:Y45">
    <cfRule type="cellIs" dxfId="32" priority="101" operator="equal">
      <formula>"Alta"</formula>
    </cfRule>
  </conditionalFormatting>
  <conditionalFormatting sqref="Y16:Y45">
    <cfRule type="cellIs" dxfId="31" priority="102" operator="equal">
      <formula>"Media"</formula>
    </cfRule>
  </conditionalFormatting>
  <conditionalFormatting sqref="Y16:Y45">
    <cfRule type="cellIs" dxfId="30" priority="103" operator="equal">
      <formula>"Baja"</formula>
    </cfRule>
  </conditionalFormatting>
  <conditionalFormatting sqref="Y16:Y45">
    <cfRule type="cellIs" dxfId="29" priority="104" operator="equal">
      <formula>"Muy Baja"</formula>
    </cfRule>
  </conditionalFormatting>
  <conditionalFormatting sqref="AA16:AA45">
    <cfRule type="cellIs" dxfId="28" priority="105" operator="equal">
      <formula>"Catastrófico"</formula>
    </cfRule>
  </conditionalFormatting>
  <conditionalFormatting sqref="AA16:AA45">
    <cfRule type="cellIs" dxfId="27" priority="106" operator="equal">
      <formula>"Mayor"</formula>
    </cfRule>
  </conditionalFormatting>
  <conditionalFormatting sqref="AA16:AA45">
    <cfRule type="cellIs" dxfId="26" priority="107" operator="equal">
      <formula>"Moderado"</formula>
    </cfRule>
  </conditionalFormatting>
  <conditionalFormatting sqref="AA16:AA45">
    <cfRule type="cellIs" dxfId="25" priority="108" operator="equal">
      <formula>"Menor"</formula>
    </cfRule>
  </conditionalFormatting>
  <conditionalFormatting sqref="AA16:AA45">
    <cfRule type="cellIs" dxfId="24" priority="109" operator="equal">
      <formula>"Leve"</formula>
    </cfRule>
  </conditionalFormatting>
  <conditionalFormatting sqref="AC16:AC45">
    <cfRule type="cellIs" dxfId="23" priority="110" operator="equal">
      <formula>"Extremo"</formula>
    </cfRule>
  </conditionalFormatting>
  <conditionalFormatting sqref="AC16:AC45">
    <cfRule type="cellIs" dxfId="22" priority="111" operator="equal">
      <formula>"Alto"</formula>
    </cfRule>
  </conditionalFormatting>
  <conditionalFormatting sqref="AC16:AC45">
    <cfRule type="cellIs" dxfId="21" priority="112" operator="equal">
      <formula>"Moderado"</formula>
    </cfRule>
  </conditionalFormatting>
  <conditionalFormatting sqref="AC16:AC45">
    <cfRule type="cellIs" dxfId="20" priority="113" operator="equal">
      <formula>"Bajo"</formula>
    </cfRule>
  </conditionalFormatting>
  <conditionalFormatting sqref="AD10:AD11 AD13:AD14 AD16:AD17 AD21:AD22">
    <cfRule type="cellIs" dxfId="19" priority="114" operator="equal">
      <formula>"Extremo"</formula>
    </cfRule>
  </conditionalFormatting>
  <conditionalFormatting sqref="AD10:AD11 AD13:AD14 AD16:AD17 AD21:AD22">
    <cfRule type="cellIs" dxfId="18" priority="115" operator="equal">
      <formula>"Alto"</formula>
    </cfRule>
  </conditionalFormatting>
  <conditionalFormatting sqref="AD10:AD11 AD13:AD14 AD16:AD17 AD21:AD22">
    <cfRule type="cellIs" dxfId="17" priority="116" operator="equal">
      <formula>"Moderado"</formula>
    </cfRule>
  </conditionalFormatting>
  <conditionalFormatting sqref="AD10:AD11 AD13:AD14 AD16:AD17 AD21:AD22">
    <cfRule type="cellIs" dxfId="16" priority="117" operator="equal">
      <formula>"Bajo"</formula>
    </cfRule>
  </conditionalFormatting>
  <conditionalFormatting sqref="AD26:AD27">
    <cfRule type="cellIs" dxfId="15" priority="118" operator="equal">
      <formula>"Extremo"</formula>
    </cfRule>
  </conditionalFormatting>
  <conditionalFormatting sqref="AD26:AD27">
    <cfRule type="cellIs" dxfId="14" priority="119" operator="equal">
      <formula>"Alto"</formula>
    </cfRule>
  </conditionalFormatting>
  <conditionalFormatting sqref="AD26:AD27">
    <cfRule type="cellIs" dxfId="13" priority="120" operator="equal">
      <formula>"Moderado"</formula>
    </cfRule>
  </conditionalFormatting>
  <conditionalFormatting sqref="AD26:AD27">
    <cfRule type="cellIs" dxfId="12" priority="121" operator="equal">
      <formula>"Bajo"</formula>
    </cfRule>
  </conditionalFormatting>
  <conditionalFormatting sqref="AD31:AD32">
    <cfRule type="cellIs" dxfId="11" priority="122" operator="equal">
      <formula>"Extremo"</formula>
    </cfRule>
  </conditionalFormatting>
  <conditionalFormatting sqref="AD31:AD32">
    <cfRule type="cellIs" dxfId="10" priority="123" operator="equal">
      <formula>"Alto"</formula>
    </cfRule>
  </conditionalFormatting>
  <conditionalFormatting sqref="AD31:AD32">
    <cfRule type="cellIs" dxfId="9" priority="124" operator="equal">
      <formula>"Moderado"</formula>
    </cfRule>
  </conditionalFormatting>
  <conditionalFormatting sqref="AD31:AD32">
    <cfRule type="cellIs" dxfId="8" priority="125" operator="equal">
      <formula>"Bajo"</formula>
    </cfRule>
  </conditionalFormatting>
  <conditionalFormatting sqref="AD36:AD37">
    <cfRule type="cellIs" dxfId="7" priority="126" operator="equal">
      <formula>"Extremo"</formula>
    </cfRule>
  </conditionalFormatting>
  <conditionalFormatting sqref="AD36:AD37">
    <cfRule type="cellIs" dxfId="6" priority="127" operator="equal">
      <formula>"Alto"</formula>
    </cfRule>
  </conditionalFormatting>
  <conditionalFormatting sqref="AD36:AD37">
    <cfRule type="cellIs" dxfId="5" priority="128" operator="equal">
      <formula>"Moderado"</formula>
    </cfRule>
  </conditionalFormatting>
  <conditionalFormatting sqref="AD36:AD37">
    <cfRule type="cellIs" dxfId="4" priority="129" operator="equal">
      <formula>"Bajo"</formula>
    </cfRule>
  </conditionalFormatting>
  <conditionalFormatting sqref="AD41:AD42">
    <cfRule type="cellIs" dxfId="3" priority="130" operator="equal">
      <formula>"Extremo"</formula>
    </cfRule>
  </conditionalFormatting>
  <conditionalFormatting sqref="AD41:AD42">
    <cfRule type="cellIs" dxfId="2" priority="131" operator="equal">
      <formula>"Alto"</formula>
    </cfRule>
  </conditionalFormatting>
  <conditionalFormatting sqref="AD41:AD42">
    <cfRule type="cellIs" dxfId="1" priority="132" operator="equal">
      <formula>"Moderado"</formula>
    </cfRule>
  </conditionalFormatting>
  <conditionalFormatting sqref="AD41:AD42">
    <cfRule type="cellIs" dxfId="0" priority="133" operator="equal">
      <formula>"Bajo"</formula>
    </cfRule>
  </conditionalFormatting>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0">
        <x14:dataValidation type="list" allowBlank="1" showErrorMessage="1" xr:uid="{00000000-0002-0000-0000-000000000000}">
          <x14:formula1>
            <xm:f>'Tabla Valoración controles'!$D$11:$D$12</xm:f>
          </x14:formula1>
          <xm:sqref>V17:V20 V22:V25 V28:V30 V34:V35 V39:V40 V43:V45</xm:sqref>
        </x14:dataValidation>
        <x14:dataValidation type="list" allowBlank="1" showErrorMessage="1" xr:uid="{00000000-0002-0000-0000-000001000000}">
          <x14:formula1>
            <xm:f>'Opciones Tratamiento'!$B$2:$B$5</xm:f>
          </x14:formula1>
          <xm:sqref>AE16 AE19:AE21 AE24:AE26 AE29:AE31 AE34:AE36 AE39:AE41 AE44:AE45</xm:sqref>
        </x14:dataValidation>
        <x14:dataValidation type="list" allowBlank="1" showErrorMessage="1" xr:uid="{00000000-0002-0000-0000-000002000000}">
          <x14:formula1>
            <xm:f>'Tabla Valoración controles'!$D$13:$D$14</xm:f>
          </x14:formula1>
          <xm:sqref>W17:W20 W22:W25 W28:W30 W34:W35 W39:W40 W43:W45</xm:sqref>
        </x14:dataValidation>
        <x14:dataValidation type="list" allowBlank="1" showErrorMessage="1" xr:uid="{00000000-0002-0000-0000-000003000000}">
          <x14:formula1>
            <xm:f>'Opciones Tratamiento'!$B$13:$B$19</xm:f>
          </x14:formula1>
          <xm:sqref>F16 F19:F21 F24:F26 F29:F31 F34:F36 F39:F41 F44:F45</xm:sqref>
        </x14:dataValidation>
        <x14:dataValidation type="list" allowBlank="1" showErrorMessage="1" xr:uid="{00000000-0002-0000-0000-000004000000}">
          <x14:formula1>
            <xm:f>'Opciones Tratamiento'!$B$9:$B$10</xm:f>
          </x14:formula1>
          <xm:sqref>AK16:AK45</xm:sqref>
        </x14:dataValidation>
        <x14:dataValidation type="list" allowBlank="1" showErrorMessage="1" xr:uid="{00000000-0002-0000-0000-000005000000}">
          <x14:formula1>
            <xm:f>'Tabla Impacto'!$F$210:$F$221</xm:f>
          </x14:formula1>
          <xm:sqref>J16 J19:J21 J24:J26 J29:J31 J34:J36 J39:J41 J44:J45</xm:sqref>
        </x14:dataValidation>
        <x14:dataValidation type="list" allowBlank="1" showErrorMessage="1" xr:uid="{00000000-0002-0000-0000-000006000000}">
          <x14:formula1>
            <xm:f>'Tabla Valoración controles'!$D$4:$D$6</xm:f>
          </x14:formula1>
          <xm:sqref>R16:R45</xm:sqref>
        </x14:dataValidation>
        <x14:dataValidation type="list" allowBlank="1" showErrorMessage="1" xr:uid="{00000000-0002-0000-0000-000007000000}">
          <x14:formula1>
            <xm:f>'Tabla Valoración controles'!$D$9:$D$10</xm:f>
          </x14:formula1>
          <xm:sqref>U17:U20 U22:U25 U28:U30 U34:U35 U39:U40 U43:U45</xm:sqref>
        </x14:dataValidation>
        <x14:dataValidation type="list" allowBlank="1" showErrorMessage="1" xr:uid="{00000000-0002-0000-0000-000008000000}">
          <x14:formula1>
            <xm:f>'Opciones Tratamiento'!$E$2:$E$4</xm:f>
          </x14:formula1>
          <xm:sqref>B16 B19:B21 B24:B26 B29:B31 B34:B36 B39:B41 B44:B45</xm:sqref>
        </x14:dataValidation>
        <x14:dataValidation type="list" allowBlank="1" showErrorMessage="1" xr:uid="{00000000-0002-0000-0000-000009000000}">
          <x14:formula1>
            <xm:f>'Tabla Valoración controles'!$D$7:$D$8</xm:f>
          </x14:formula1>
          <xm:sqref>S16:S45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1000"/>
  <sheetViews>
    <sheetView workbookViewId="0"/>
  </sheetViews>
  <sheetFormatPr baseColWidth="10" defaultColWidth="12.625" defaultRowHeight="15" customHeight="1" x14ac:dyDescent="0.2"/>
  <cols>
    <col min="1" max="1" width="28.75" customWidth="1"/>
    <col min="2" max="6" width="10" customWidth="1"/>
  </cols>
  <sheetData>
    <row r="3" spans="1:1" ht="12.75" customHeight="1" x14ac:dyDescent="0.2">
      <c r="A3" s="125" t="s">
        <v>63</v>
      </c>
    </row>
    <row r="4" spans="1:1" ht="12.75" customHeight="1" x14ac:dyDescent="0.2">
      <c r="A4" s="125" t="s">
        <v>223</v>
      </c>
    </row>
    <row r="5" spans="1:1" ht="12.75" customHeight="1" x14ac:dyDescent="0.2">
      <c r="A5" s="125" t="s">
        <v>225</v>
      </c>
    </row>
    <row r="6" spans="1:1" ht="12.75" customHeight="1" x14ac:dyDescent="0.2">
      <c r="A6" s="125" t="s">
        <v>227</v>
      </c>
    </row>
    <row r="7" spans="1:1" ht="12.75" customHeight="1" x14ac:dyDescent="0.2">
      <c r="A7" s="125" t="s">
        <v>64</v>
      </c>
    </row>
    <row r="8" spans="1:1" ht="12.75" customHeight="1" x14ac:dyDescent="0.2">
      <c r="A8" s="125" t="s">
        <v>65</v>
      </c>
    </row>
    <row r="9" spans="1:1" ht="12.75" customHeight="1" x14ac:dyDescent="0.2">
      <c r="A9" s="125" t="s">
        <v>233</v>
      </c>
    </row>
    <row r="10" spans="1:1" ht="12.75" customHeight="1" x14ac:dyDescent="0.2">
      <c r="A10" s="125" t="s">
        <v>66</v>
      </c>
    </row>
    <row r="11" spans="1:1" ht="12.75" customHeight="1" x14ac:dyDescent="0.2">
      <c r="A11" s="125" t="s">
        <v>236</v>
      </c>
    </row>
    <row r="12" spans="1:1" ht="12.75" customHeight="1" x14ac:dyDescent="0.2">
      <c r="A12" s="125" t="s">
        <v>270</v>
      </c>
    </row>
    <row r="13" spans="1:1" ht="12.75" customHeight="1" x14ac:dyDescent="0.2">
      <c r="A13" s="125" t="s">
        <v>271</v>
      </c>
    </row>
    <row r="14" spans="1:1" ht="12.75" customHeight="1" x14ac:dyDescent="0.2">
      <c r="A14" s="125" t="s">
        <v>272</v>
      </c>
    </row>
    <row r="15" spans="1:1" ht="12.75" customHeight="1" x14ac:dyDescent="0.2">
      <c r="A15" s="126"/>
    </row>
    <row r="16" spans="1:1" ht="12.75" customHeight="1" x14ac:dyDescent="0.2">
      <c r="A16" s="125" t="s">
        <v>273</v>
      </c>
    </row>
    <row r="17" spans="1:1" ht="12.75" customHeight="1" x14ac:dyDescent="0.2">
      <c r="A17" s="125" t="s">
        <v>256</v>
      </c>
    </row>
    <row r="18" spans="1:1" ht="12.75" customHeight="1" x14ac:dyDescent="0.2">
      <c r="A18" s="125" t="s">
        <v>258</v>
      </c>
    </row>
    <row r="19" spans="1:1" ht="12.75" customHeight="1" x14ac:dyDescent="0.2">
      <c r="A19" s="126"/>
    </row>
    <row r="20" spans="1:1" ht="12.75" customHeight="1" x14ac:dyDescent="0.2">
      <c r="A20" s="125" t="s">
        <v>262</v>
      </c>
    </row>
    <row r="21" spans="1:1" ht="12.75" customHeight="1" x14ac:dyDescent="0.2">
      <c r="A21" s="125" t="s">
        <v>263</v>
      </c>
    </row>
    <row r="22" spans="1:1" ht="15.75" customHeight="1" x14ac:dyDescent="0.2"/>
    <row r="23" spans="1:1" ht="15.75" customHeight="1" x14ac:dyDescent="0.2"/>
    <row r="24" spans="1:1" ht="15.75" customHeight="1" x14ac:dyDescent="0.2"/>
    <row r="25" spans="1:1" ht="15.75" customHeight="1" x14ac:dyDescent="0.2"/>
    <row r="26" spans="1:1" ht="15.75" customHeight="1" x14ac:dyDescent="0.2"/>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000"/>
  <sheetViews>
    <sheetView workbookViewId="0"/>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s>
  <sheetData>
    <row r="2" spans="2:8" ht="14.25" x14ac:dyDescent="0.2">
      <c r="B2" s="187" t="s">
        <v>97</v>
      </c>
      <c r="C2" s="188"/>
      <c r="D2" s="188"/>
      <c r="E2" s="188"/>
      <c r="F2" s="188"/>
      <c r="G2" s="188"/>
      <c r="H2" s="189"/>
    </row>
    <row r="3" spans="2:8" ht="14.25" x14ac:dyDescent="0.2">
      <c r="B3" s="26"/>
      <c r="C3" s="27"/>
      <c r="D3" s="27"/>
      <c r="E3" s="27"/>
      <c r="F3" s="27"/>
      <c r="G3" s="27"/>
      <c r="H3" s="28"/>
    </row>
    <row r="4" spans="2:8" ht="63" customHeight="1" x14ac:dyDescent="0.2">
      <c r="B4" s="190" t="s">
        <v>98</v>
      </c>
      <c r="C4" s="143"/>
      <c r="D4" s="143"/>
      <c r="E4" s="143"/>
      <c r="F4" s="143"/>
      <c r="G4" s="143"/>
      <c r="H4" s="155"/>
    </row>
    <row r="5" spans="2:8" ht="63" customHeight="1" x14ac:dyDescent="0.2">
      <c r="B5" s="191"/>
      <c r="C5" s="149"/>
      <c r="D5" s="149"/>
      <c r="E5" s="149"/>
      <c r="F5" s="149"/>
      <c r="G5" s="149"/>
      <c r="H5" s="192"/>
    </row>
    <row r="6" spans="2:8" ht="14.25" x14ac:dyDescent="0.2">
      <c r="B6" s="193" t="s">
        <v>99</v>
      </c>
      <c r="C6" s="194"/>
      <c r="D6" s="194"/>
      <c r="E6" s="194"/>
      <c r="F6" s="194"/>
      <c r="G6" s="194"/>
      <c r="H6" s="195"/>
    </row>
    <row r="7" spans="2:8" ht="95.25" customHeight="1" x14ac:dyDescent="0.2">
      <c r="B7" s="196" t="s">
        <v>100</v>
      </c>
      <c r="C7" s="197"/>
      <c r="D7" s="197"/>
      <c r="E7" s="197"/>
      <c r="F7" s="197"/>
      <c r="G7" s="197"/>
      <c r="H7" s="198"/>
    </row>
    <row r="8" spans="2:8" ht="16.5" x14ac:dyDescent="0.2">
      <c r="B8" s="29"/>
      <c r="C8" s="30"/>
      <c r="D8" s="30"/>
      <c r="E8" s="30"/>
      <c r="F8" s="30"/>
      <c r="G8" s="30"/>
      <c r="H8" s="31"/>
    </row>
    <row r="9" spans="2:8" ht="16.5" customHeight="1" x14ac:dyDescent="0.2">
      <c r="B9" s="199" t="s">
        <v>101</v>
      </c>
      <c r="C9" s="143"/>
      <c r="D9" s="143"/>
      <c r="E9" s="143"/>
      <c r="F9" s="143"/>
      <c r="G9" s="143"/>
      <c r="H9" s="155"/>
    </row>
    <row r="10" spans="2:8" ht="44.25" customHeight="1" x14ac:dyDescent="0.2">
      <c r="B10" s="154"/>
      <c r="C10" s="143"/>
      <c r="D10" s="143"/>
      <c r="E10" s="143"/>
      <c r="F10" s="143"/>
      <c r="G10" s="143"/>
      <c r="H10" s="155"/>
    </row>
    <row r="11" spans="2:8" ht="14.25" x14ac:dyDescent="0.2">
      <c r="B11" s="32"/>
      <c r="C11" s="33"/>
      <c r="D11" s="34"/>
      <c r="E11" s="35"/>
      <c r="F11" s="35"/>
      <c r="G11" s="35"/>
      <c r="H11" s="36"/>
    </row>
    <row r="12" spans="2:8" ht="14.25" x14ac:dyDescent="0.2">
      <c r="B12" s="32"/>
      <c r="C12" s="200" t="s">
        <v>102</v>
      </c>
      <c r="D12" s="201"/>
      <c r="E12" s="202" t="s">
        <v>103</v>
      </c>
      <c r="F12" s="203"/>
      <c r="G12" s="33"/>
      <c r="H12" s="36"/>
    </row>
    <row r="13" spans="2:8" ht="35.25" customHeight="1" x14ac:dyDescent="0.2">
      <c r="B13" s="32"/>
      <c r="C13" s="204" t="s">
        <v>104</v>
      </c>
      <c r="D13" s="205"/>
      <c r="E13" s="206" t="s">
        <v>105</v>
      </c>
      <c r="F13" s="207"/>
      <c r="G13" s="33"/>
      <c r="H13" s="36"/>
    </row>
    <row r="14" spans="2:8" ht="17.25" customHeight="1" x14ac:dyDescent="0.2">
      <c r="B14" s="32"/>
      <c r="C14" s="204" t="s">
        <v>106</v>
      </c>
      <c r="D14" s="205"/>
      <c r="E14" s="206" t="s">
        <v>107</v>
      </c>
      <c r="F14" s="207"/>
      <c r="G14" s="33"/>
      <c r="H14" s="36"/>
    </row>
    <row r="15" spans="2:8" ht="19.5" customHeight="1" x14ac:dyDescent="0.2">
      <c r="B15" s="32"/>
      <c r="C15" s="204" t="s">
        <v>108</v>
      </c>
      <c r="D15" s="205"/>
      <c r="E15" s="206" t="s">
        <v>109</v>
      </c>
      <c r="F15" s="207"/>
      <c r="G15" s="33"/>
      <c r="H15" s="36"/>
    </row>
    <row r="16" spans="2:8" ht="69.75" customHeight="1" x14ac:dyDescent="0.2">
      <c r="B16" s="32"/>
      <c r="C16" s="204" t="s">
        <v>110</v>
      </c>
      <c r="D16" s="205"/>
      <c r="E16" s="206" t="s">
        <v>111</v>
      </c>
      <c r="F16" s="207"/>
      <c r="G16" s="33"/>
      <c r="H16" s="36"/>
    </row>
    <row r="17" spans="3:6" ht="34.5" customHeight="1" x14ac:dyDescent="0.2">
      <c r="C17" s="183" t="s">
        <v>23</v>
      </c>
      <c r="D17" s="184"/>
      <c r="E17" s="208" t="s">
        <v>112</v>
      </c>
      <c r="F17" s="209"/>
    </row>
    <row r="18" spans="3:6" ht="27.75" customHeight="1" x14ac:dyDescent="0.2">
      <c r="C18" s="183" t="s">
        <v>24</v>
      </c>
      <c r="D18" s="184"/>
      <c r="E18" s="208" t="s">
        <v>113</v>
      </c>
      <c r="F18" s="209"/>
    </row>
    <row r="19" spans="3:6" ht="28.5" customHeight="1" x14ac:dyDescent="0.2">
      <c r="C19" s="183" t="s">
        <v>25</v>
      </c>
      <c r="D19" s="184"/>
      <c r="E19" s="208" t="s">
        <v>114</v>
      </c>
      <c r="F19" s="209"/>
    </row>
    <row r="20" spans="3:6" ht="72.75" customHeight="1" x14ac:dyDescent="0.2">
      <c r="C20" s="183" t="s">
        <v>26</v>
      </c>
      <c r="D20" s="184"/>
      <c r="E20" s="208" t="s">
        <v>115</v>
      </c>
      <c r="F20" s="209"/>
    </row>
    <row r="21" spans="3:6" ht="64.5" customHeight="1" x14ac:dyDescent="0.2">
      <c r="C21" s="183" t="s">
        <v>27</v>
      </c>
      <c r="D21" s="184"/>
      <c r="E21" s="208" t="s">
        <v>116</v>
      </c>
      <c r="F21" s="209"/>
    </row>
    <row r="22" spans="3:6" ht="71.25" customHeight="1" x14ac:dyDescent="0.2">
      <c r="C22" s="183" t="s">
        <v>117</v>
      </c>
      <c r="D22" s="184"/>
      <c r="E22" s="208" t="s">
        <v>118</v>
      </c>
      <c r="F22" s="209"/>
    </row>
    <row r="23" spans="3:6" ht="55.5" customHeight="1" x14ac:dyDescent="0.2">
      <c r="C23" s="183" t="s">
        <v>119</v>
      </c>
      <c r="D23" s="184"/>
      <c r="E23" s="208" t="s">
        <v>120</v>
      </c>
      <c r="F23" s="209"/>
    </row>
    <row r="24" spans="3:6" ht="42" customHeight="1" x14ac:dyDescent="0.2">
      <c r="C24" s="183" t="s">
        <v>34</v>
      </c>
      <c r="D24" s="184"/>
      <c r="E24" s="208" t="s">
        <v>121</v>
      </c>
      <c r="F24" s="209"/>
    </row>
    <row r="25" spans="3:6" ht="59.25" customHeight="1" x14ac:dyDescent="0.2">
      <c r="C25" s="183" t="s">
        <v>36</v>
      </c>
      <c r="D25" s="184"/>
      <c r="E25" s="208" t="s">
        <v>122</v>
      </c>
      <c r="F25" s="209"/>
    </row>
    <row r="26" spans="3:6" ht="23.25" customHeight="1" x14ac:dyDescent="0.2">
      <c r="C26" s="183" t="s">
        <v>37</v>
      </c>
      <c r="D26" s="184"/>
      <c r="E26" s="208" t="s">
        <v>123</v>
      </c>
      <c r="F26" s="209"/>
    </row>
    <row r="27" spans="3:6" ht="30.75" customHeight="1" x14ac:dyDescent="0.2">
      <c r="C27" s="183" t="s">
        <v>124</v>
      </c>
      <c r="D27" s="184"/>
      <c r="E27" s="208" t="s">
        <v>125</v>
      </c>
      <c r="F27" s="209"/>
    </row>
    <row r="28" spans="3:6" ht="35.25" customHeight="1" x14ac:dyDescent="0.2">
      <c r="C28" s="183" t="s">
        <v>126</v>
      </c>
      <c r="D28" s="184"/>
      <c r="E28" s="208" t="s">
        <v>127</v>
      </c>
      <c r="F28" s="209"/>
    </row>
    <row r="29" spans="3:6" ht="33" customHeight="1" x14ac:dyDescent="0.2">
      <c r="C29" s="183" t="s">
        <v>128</v>
      </c>
      <c r="D29" s="184"/>
      <c r="E29" s="208" t="s">
        <v>127</v>
      </c>
      <c r="F29" s="209"/>
    </row>
    <row r="30" spans="3:6" ht="30" customHeight="1" x14ac:dyDescent="0.2">
      <c r="C30" s="183" t="s">
        <v>129</v>
      </c>
      <c r="D30" s="184"/>
      <c r="E30" s="208" t="s">
        <v>130</v>
      </c>
      <c r="F30" s="209"/>
    </row>
    <row r="31" spans="3:6" ht="35.25" customHeight="1" x14ac:dyDescent="0.2">
      <c r="C31" s="183" t="s">
        <v>131</v>
      </c>
      <c r="D31" s="184"/>
      <c r="E31" s="208" t="s">
        <v>132</v>
      </c>
      <c r="F31" s="209"/>
    </row>
    <row r="32" spans="3:6" ht="31.5" customHeight="1" x14ac:dyDescent="0.2">
      <c r="C32" s="183" t="s">
        <v>133</v>
      </c>
      <c r="D32" s="184"/>
      <c r="E32" s="208" t="s">
        <v>134</v>
      </c>
      <c r="F32" s="209"/>
    </row>
    <row r="33" spans="2:8" ht="35.25" customHeight="1" x14ac:dyDescent="0.2">
      <c r="B33" s="32"/>
      <c r="C33" s="183" t="s">
        <v>135</v>
      </c>
      <c r="D33" s="184"/>
      <c r="E33" s="208" t="s">
        <v>136</v>
      </c>
      <c r="F33" s="209"/>
      <c r="G33" s="33"/>
      <c r="H33" s="36"/>
    </row>
    <row r="34" spans="2:8" ht="59.25" customHeight="1" x14ac:dyDescent="0.2">
      <c r="B34" s="32"/>
      <c r="C34" s="183" t="s">
        <v>137</v>
      </c>
      <c r="D34" s="184"/>
      <c r="E34" s="208" t="s">
        <v>138</v>
      </c>
      <c r="F34" s="209"/>
      <c r="G34" s="33"/>
      <c r="H34" s="36"/>
    </row>
    <row r="35" spans="2:8" ht="29.25" customHeight="1" x14ac:dyDescent="0.2">
      <c r="B35" s="32"/>
      <c r="C35" s="183" t="s">
        <v>44</v>
      </c>
      <c r="D35" s="184"/>
      <c r="E35" s="208" t="s">
        <v>139</v>
      </c>
      <c r="F35" s="209"/>
      <c r="G35" s="33"/>
      <c r="H35" s="36"/>
    </row>
    <row r="36" spans="2:8" ht="82.5" customHeight="1" x14ac:dyDescent="0.2">
      <c r="B36" s="32"/>
      <c r="C36" s="183" t="s">
        <v>140</v>
      </c>
      <c r="D36" s="184"/>
      <c r="E36" s="208" t="s">
        <v>141</v>
      </c>
      <c r="F36" s="209"/>
      <c r="G36" s="33"/>
      <c r="H36" s="36"/>
    </row>
    <row r="37" spans="2:8" ht="46.5" customHeight="1" x14ac:dyDescent="0.2">
      <c r="B37" s="32"/>
      <c r="C37" s="183" t="s">
        <v>49</v>
      </c>
      <c r="D37" s="184"/>
      <c r="E37" s="208" t="s">
        <v>142</v>
      </c>
      <c r="F37" s="209"/>
      <c r="G37" s="33"/>
      <c r="H37" s="36"/>
    </row>
    <row r="38" spans="2:8" ht="6.75" customHeight="1" x14ac:dyDescent="0.2">
      <c r="B38" s="32"/>
      <c r="C38" s="185"/>
      <c r="D38" s="186"/>
      <c r="E38" s="210"/>
      <c r="F38" s="211"/>
      <c r="G38" s="33"/>
      <c r="H38" s="36"/>
    </row>
    <row r="39" spans="2:8" ht="15.75" customHeight="1" x14ac:dyDescent="0.2">
      <c r="B39" s="32"/>
      <c r="C39" s="37"/>
      <c r="D39" s="37"/>
      <c r="E39" s="38"/>
      <c r="F39" s="38"/>
      <c r="G39" s="33"/>
      <c r="H39" s="36"/>
    </row>
    <row r="40" spans="2:8" ht="21" customHeight="1" x14ac:dyDescent="0.2">
      <c r="B40" s="212" t="s">
        <v>143</v>
      </c>
      <c r="C40" s="172"/>
      <c r="D40" s="172"/>
      <c r="E40" s="172"/>
      <c r="F40" s="172"/>
      <c r="G40" s="172"/>
      <c r="H40" s="213"/>
    </row>
    <row r="41" spans="2:8" ht="20.25" customHeight="1" x14ac:dyDescent="0.2">
      <c r="B41" s="212" t="s">
        <v>144</v>
      </c>
      <c r="C41" s="172"/>
      <c r="D41" s="172"/>
      <c r="E41" s="172"/>
      <c r="F41" s="172"/>
      <c r="G41" s="172"/>
      <c r="H41" s="213"/>
    </row>
    <row r="42" spans="2:8" ht="20.25" customHeight="1" x14ac:dyDescent="0.2">
      <c r="B42" s="212" t="s">
        <v>145</v>
      </c>
      <c r="C42" s="172"/>
      <c r="D42" s="172"/>
      <c r="E42" s="172"/>
      <c r="F42" s="172"/>
      <c r="G42" s="172"/>
      <c r="H42" s="213"/>
    </row>
    <row r="43" spans="2:8" ht="20.25" customHeight="1" x14ac:dyDescent="0.2">
      <c r="B43" s="212" t="s">
        <v>146</v>
      </c>
      <c r="C43" s="172"/>
      <c r="D43" s="172"/>
      <c r="E43" s="172"/>
      <c r="F43" s="172"/>
      <c r="G43" s="172"/>
      <c r="H43" s="213"/>
    </row>
    <row r="44" spans="2:8" ht="15.75" customHeight="1" x14ac:dyDescent="0.2">
      <c r="B44" s="212" t="s">
        <v>147</v>
      </c>
      <c r="C44" s="172"/>
      <c r="D44" s="172"/>
      <c r="E44" s="172"/>
      <c r="F44" s="172"/>
      <c r="G44" s="172"/>
      <c r="H44" s="213"/>
    </row>
    <row r="45" spans="2:8" ht="15.75" customHeight="1" x14ac:dyDescent="0.2"/>
    <row r="46" spans="2:8" ht="15.75" customHeight="1" x14ac:dyDescent="0.2"/>
    <row r="47" spans="2:8" ht="15.75" customHeight="1" x14ac:dyDescent="0.2"/>
    <row r="48" spans="2: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7:D37"/>
    <mergeCell ref="C38:D38"/>
    <mergeCell ref="C30:D30"/>
    <mergeCell ref="C31:D31"/>
    <mergeCell ref="C32:D32"/>
    <mergeCell ref="C33:D33"/>
    <mergeCell ref="C34:D34"/>
    <mergeCell ref="C35:D35"/>
    <mergeCell ref="C36:D36"/>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1000"/>
  <sheetViews>
    <sheetView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s>
  <sheetData>
    <row r="2" spans="2:46" ht="18" customHeight="1" x14ac:dyDescent="0.25">
      <c r="B2" s="251" t="s">
        <v>148</v>
      </c>
      <c r="C2" s="143"/>
      <c r="D2" s="143"/>
      <c r="E2" s="143"/>
      <c r="F2" s="143"/>
      <c r="G2" s="143"/>
      <c r="H2" s="143"/>
      <c r="I2" s="143"/>
      <c r="J2" s="252" t="s">
        <v>23</v>
      </c>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19"/>
      <c r="AN2" s="39"/>
      <c r="AO2" s="39"/>
      <c r="AP2" s="39"/>
      <c r="AQ2" s="39"/>
      <c r="AR2" s="39"/>
      <c r="AS2" s="39"/>
      <c r="AT2" s="39"/>
    </row>
    <row r="3" spans="2:46" ht="18.75" customHeight="1" x14ac:dyDescent="0.25">
      <c r="B3" s="143"/>
      <c r="C3" s="143"/>
      <c r="D3" s="143"/>
      <c r="E3" s="143"/>
      <c r="F3" s="143"/>
      <c r="G3" s="143"/>
      <c r="H3" s="143"/>
      <c r="I3" s="143"/>
      <c r="J3" s="254"/>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255"/>
      <c r="AN3" s="39"/>
      <c r="AO3" s="39"/>
      <c r="AP3" s="39"/>
      <c r="AQ3" s="39"/>
      <c r="AR3" s="39"/>
      <c r="AS3" s="39"/>
      <c r="AT3" s="39"/>
    </row>
    <row r="4" spans="2:46" ht="15" customHeight="1" x14ac:dyDescent="0.25">
      <c r="B4" s="143"/>
      <c r="C4" s="143"/>
      <c r="D4" s="143"/>
      <c r="E4" s="143"/>
      <c r="F4" s="143"/>
      <c r="G4" s="143"/>
      <c r="H4" s="143"/>
      <c r="I4" s="143"/>
      <c r="J4" s="21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21"/>
      <c r="AN4" s="39"/>
      <c r="AO4" s="39"/>
      <c r="AP4" s="39"/>
      <c r="AQ4" s="39"/>
      <c r="AR4" s="39"/>
      <c r="AS4" s="39"/>
      <c r="AT4" s="39"/>
    </row>
    <row r="5" spans="2:46" x14ac:dyDescent="0.25">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row>
    <row r="6" spans="2:46" ht="15" customHeight="1" x14ac:dyDescent="0.2">
      <c r="B6" s="257" t="s">
        <v>149</v>
      </c>
      <c r="C6" s="253"/>
      <c r="D6" s="215"/>
      <c r="E6" s="247" t="s">
        <v>150</v>
      </c>
      <c r="F6" s="152"/>
      <c r="G6" s="152"/>
      <c r="H6" s="152"/>
      <c r="I6" s="153"/>
      <c r="J6" s="224" t="str">
        <f>IF(AND('Mapa final'!$H$16="Muy Alta",'Mapa final'!$L$16="Leve"),CONCATENATE("R",'Mapa final'!$A$16),"")</f>
        <v/>
      </c>
      <c r="K6" s="225"/>
      <c r="L6" s="226" t="str">
        <f>IF(AND('Mapa final'!$H$21="Muy Alta",'Mapa final'!$L$21="Leve"),CONCATENATE("R",'Mapa final'!$A$21),"")</f>
        <v/>
      </c>
      <c r="M6" s="225"/>
      <c r="N6" s="226" t="str">
        <f>IF(AND('Mapa final'!$H$26="Muy Alta",'Mapa final'!$L$26="Leve"),CONCATENATE("R",'Mapa final'!$A$26),"")</f>
        <v/>
      </c>
      <c r="O6" s="153"/>
      <c r="P6" s="224" t="str">
        <f>IF(AND('Mapa final'!$H$16="Muy Alta",'Mapa final'!$L$16="Menor"),CONCATENATE("R",'Mapa final'!$A$16),"")</f>
        <v/>
      </c>
      <c r="Q6" s="225"/>
      <c r="R6" s="226" t="str">
        <f>IF(AND('Mapa final'!$H$21="Muy Alta",'Mapa final'!$L$21="Menor"),CONCATENATE("R",'Mapa final'!$A$21),"")</f>
        <v/>
      </c>
      <c r="S6" s="225"/>
      <c r="T6" s="226" t="str">
        <f>IF(AND('Mapa final'!$H$26="Muy Alta",'Mapa final'!$L$26="Menor"),CONCATENATE("R",'Mapa final'!$A$26),"")</f>
        <v/>
      </c>
      <c r="U6" s="153"/>
      <c r="V6" s="224" t="str">
        <f>IF(AND('Mapa final'!$H$16="Muy Alta",'Mapa final'!$L$16="Moderado"),CONCATENATE("R",'Mapa final'!$A$16),"")</f>
        <v/>
      </c>
      <c r="W6" s="225"/>
      <c r="X6" s="226" t="str">
        <f>IF(AND('Mapa final'!$H$21="Muy Alta",'Mapa final'!$L$21="Moderado"),CONCATENATE("R",'Mapa final'!$A$21),"")</f>
        <v/>
      </c>
      <c r="Y6" s="225"/>
      <c r="Z6" s="226" t="str">
        <f>IF(AND('Mapa final'!$H$26="Muy Alta",'Mapa final'!$L$26="Moderado"),CONCATENATE("R",'Mapa final'!$A$26),"")</f>
        <v/>
      </c>
      <c r="AA6" s="153"/>
      <c r="AB6" s="224" t="str">
        <f>IF(AND('Mapa final'!$H$16="Muy Alta",'Mapa final'!$L$16="Mayor"),CONCATENATE("R",'Mapa final'!$A$16),"")</f>
        <v/>
      </c>
      <c r="AC6" s="225"/>
      <c r="AD6" s="226" t="str">
        <f>IF(AND('Mapa final'!$H$21="Muy Alta",'Mapa final'!$L$21="Mayor"),CONCATENATE("R",'Mapa final'!$A$21),"")</f>
        <v/>
      </c>
      <c r="AE6" s="225"/>
      <c r="AF6" s="226" t="str">
        <f>IF(AND('Mapa final'!$H$26="Muy Alta",'Mapa final'!$L$26="Mayor"),CONCATENATE("R",'Mapa final'!$A$26),"")</f>
        <v/>
      </c>
      <c r="AG6" s="153"/>
      <c r="AH6" s="231" t="str">
        <f>IF(AND('Mapa final'!$H$16="Muy Alta",'Mapa final'!$L$16="Catastrófico"),CONCATENATE("R",'Mapa final'!$A$16),"")</f>
        <v/>
      </c>
      <c r="AI6" s="225"/>
      <c r="AJ6" s="232" t="str">
        <f>IF(AND('Mapa final'!$H$21="Muy Alta",'Mapa final'!$L$21="Catastrófico"),CONCATENATE("R",'Mapa final'!$A$21),"")</f>
        <v/>
      </c>
      <c r="AK6" s="225"/>
      <c r="AL6" s="232" t="str">
        <f>IF(AND('Mapa final'!$H$26="Muy Alta",'Mapa final'!$L$26="Catastrófico"),CONCATENATE("R",'Mapa final'!$A$26),"")</f>
        <v/>
      </c>
      <c r="AM6" s="153"/>
      <c r="AO6" s="243" t="s">
        <v>151</v>
      </c>
      <c r="AP6" s="236"/>
      <c r="AQ6" s="236"/>
      <c r="AR6" s="236"/>
      <c r="AS6" s="236"/>
      <c r="AT6" s="237"/>
    </row>
    <row r="7" spans="2:46" ht="15" customHeight="1" x14ac:dyDescent="0.25">
      <c r="B7" s="254"/>
      <c r="C7" s="143"/>
      <c r="D7" s="155"/>
      <c r="E7" s="154"/>
      <c r="F7" s="143"/>
      <c r="G7" s="143"/>
      <c r="H7" s="143"/>
      <c r="I7" s="155"/>
      <c r="J7" s="220"/>
      <c r="K7" s="221"/>
      <c r="L7" s="216"/>
      <c r="M7" s="221"/>
      <c r="N7" s="216"/>
      <c r="O7" s="217"/>
      <c r="P7" s="220"/>
      <c r="Q7" s="221"/>
      <c r="R7" s="216"/>
      <c r="S7" s="221"/>
      <c r="T7" s="216"/>
      <c r="U7" s="217"/>
      <c r="V7" s="220"/>
      <c r="W7" s="221"/>
      <c r="X7" s="216"/>
      <c r="Y7" s="221"/>
      <c r="Z7" s="216"/>
      <c r="AA7" s="217"/>
      <c r="AB7" s="220"/>
      <c r="AC7" s="221"/>
      <c r="AD7" s="216"/>
      <c r="AE7" s="221"/>
      <c r="AF7" s="216"/>
      <c r="AG7" s="217"/>
      <c r="AH7" s="220"/>
      <c r="AI7" s="221"/>
      <c r="AJ7" s="216"/>
      <c r="AK7" s="221"/>
      <c r="AL7" s="216"/>
      <c r="AM7" s="217"/>
      <c r="AN7" s="39"/>
      <c r="AO7" s="238"/>
      <c r="AP7" s="143"/>
      <c r="AQ7" s="143"/>
      <c r="AR7" s="143"/>
      <c r="AS7" s="143"/>
      <c r="AT7" s="239"/>
    </row>
    <row r="8" spans="2:46" ht="15" customHeight="1" x14ac:dyDescent="0.25">
      <c r="B8" s="254"/>
      <c r="C8" s="143"/>
      <c r="D8" s="155"/>
      <c r="E8" s="154"/>
      <c r="F8" s="143"/>
      <c r="G8" s="143"/>
      <c r="H8" s="143"/>
      <c r="I8" s="155"/>
      <c r="J8" s="218" t="str">
        <f>IF(AND('Mapa final'!$H$31="Muy Alta",'Mapa final'!$L$31="Leve"),CONCATENATE("R",'Mapa final'!$A$31),"")</f>
        <v/>
      </c>
      <c r="K8" s="219"/>
      <c r="L8" s="214" t="str">
        <f>IF(AND('Mapa final'!$H$36="Muy Alta",'Mapa final'!$L$36="Leve"),CONCATENATE("R",'Mapa final'!$A$36),"")</f>
        <v/>
      </c>
      <c r="M8" s="219"/>
      <c r="N8" s="214" t="str">
        <f>IF(AND('Mapa final'!$H$41="Muy Alta",'Mapa final'!$L$41="Leve"),CONCATENATE("R",'Mapa final'!$A$41),"")</f>
        <v/>
      </c>
      <c r="O8" s="215"/>
      <c r="P8" s="218" t="str">
        <f>IF(AND('Mapa final'!$H$31="Muy Alta",'Mapa final'!$L$31="Menor"),CONCATENATE("R",'Mapa final'!$A$31),"")</f>
        <v/>
      </c>
      <c r="Q8" s="219"/>
      <c r="R8" s="214" t="str">
        <f>IF(AND('Mapa final'!$H$36="Muy Alta",'Mapa final'!$L$36="Menor"),CONCATENATE("R",'Mapa final'!$A$36),"")</f>
        <v/>
      </c>
      <c r="S8" s="219"/>
      <c r="T8" s="214" t="str">
        <f>IF(AND('Mapa final'!$H$41="Muy Alta",'Mapa final'!$L$41="Menor"),CONCATENATE("R",'Mapa final'!$A$41),"")</f>
        <v/>
      </c>
      <c r="U8" s="215"/>
      <c r="V8" s="218" t="str">
        <f>IF(AND('Mapa final'!$H$31="Muy Alta",'Mapa final'!$L$31="Moderado"),CONCATENATE("R",'Mapa final'!$A$31),"")</f>
        <v/>
      </c>
      <c r="W8" s="219"/>
      <c r="X8" s="214" t="str">
        <f>IF(AND('Mapa final'!$H$36="Muy Alta",'Mapa final'!$L$36="Moderado"),CONCATENATE("R",'Mapa final'!$A$36),"")</f>
        <v/>
      </c>
      <c r="Y8" s="219"/>
      <c r="Z8" s="214" t="str">
        <f>IF(AND('Mapa final'!$H$41="Muy Alta",'Mapa final'!$L$41="Moderado"),CONCATENATE("R",'Mapa final'!$A$41),"")</f>
        <v/>
      </c>
      <c r="AA8" s="215"/>
      <c r="AB8" s="218" t="str">
        <f>IF(AND('Mapa final'!$H$31="Muy Alta",'Mapa final'!$L$31="Mayor"),CONCATENATE("R",'Mapa final'!$A$31),"")</f>
        <v/>
      </c>
      <c r="AC8" s="219"/>
      <c r="AD8" s="214" t="str">
        <f>IF(AND('Mapa final'!$H$36="Muy Alta",'Mapa final'!$L$36="Mayor"),CONCATENATE("R",'Mapa final'!$A$36),"")</f>
        <v/>
      </c>
      <c r="AE8" s="219"/>
      <c r="AF8" s="214" t="str">
        <f>IF(AND('Mapa final'!$H$41="Muy Alta",'Mapa final'!$L$41="Mayor"),CONCATENATE("R",'Mapa final'!$A$41),"")</f>
        <v/>
      </c>
      <c r="AG8" s="215"/>
      <c r="AH8" s="222" t="str">
        <f>IF(AND('Mapa final'!$H$31="Muy Alta",'Mapa final'!$L$31="Catastrófico"),CONCATENATE("R",'Mapa final'!$A$31),"")</f>
        <v/>
      </c>
      <c r="AI8" s="219"/>
      <c r="AJ8" s="223" t="str">
        <f>IF(AND('Mapa final'!$H$36="Muy Alta",'Mapa final'!$L$36="Catastrófico"),CONCATENATE("R",'Mapa final'!$A$36),"")</f>
        <v/>
      </c>
      <c r="AK8" s="219"/>
      <c r="AL8" s="223" t="str">
        <f>IF(AND('Mapa final'!$H$41="Muy Alta",'Mapa final'!$L$41="Catastrófico"),CONCATENATE("R",'Mapa final'!$A$41),"")</f>
        <v/>
      </c>
      <c r="AM8" s="215"/>
      <c r="AN8" s="39"/>
      <c r="AO8" s="238"/>
      <c r="AP8" s="143"/>
      <c r="AQ8" s="143"/>
      <c r="AR8" s="143"/>
      <c r="AS8" s="143"/>
      <c r="AT8" s="239"/>
    </row>
    <row r="9" spans="2:46" ht="15" customHeight="1" x14ac:dyDescent="0.25">
      <c r="B9" s="254"/>
      <c r="C9" s="143"/>
      <c r="D9" s="155"/>
      <c r="E9" s="154"/>
      <c r="F9" s="143"/>
      <c r="G9" s="143"/>
      <c r="H9" s="143"/>
      <c r="I9" s="155"/>
      <c r="J9" s="220"/>
      <c r="K9" s="221"/>
      <c r="L9" s="216"/>
      <c r="M9" s="221"/>
      <c r="N9" s="216"/>
      <c r="O9" s="217"/>
      <c r="P9" s="220"/>
      <c r="Q9" s="221"/>
      <c r="R9" s="216"/>
      <c r="S9" s="221"/>
      <c r="T9" s="216"/>
      <c r="U9" s="217"/>
      <c r="V9" s="220"/>
      <c r="W9" s="221"/>
      <c r="X9" s="216"/>
      <c r="Y9" s="221"/>
      <c r="Z9" s="216"/>
      <c r="AA9" s="217"/>
      <c r="AB9" s="220"/>
      <c r="AC9" s="221"/>
      <c r="AD9" s="216"/>
      <c r="AE9" s="221"/>
      <c r="AF9" s="216"/>
      <c r="AG9" s="217"/>
      <c r="AH9" s="220"/>
      <c r="AI9" s="221"/>
      <c r="AJ9" s="216"/>
      <c r="AK9" s="221"/>
      <c r="AL9" s="216"/>
      <c r="AM9" s="217"/>
      <c r="AN9" s="39"/>
      <c r="AO9" s="238"/>
      <c r="AP9" s="143"/>
      <c r="AQ9" s="143"/>
      <c r="AR9" s="143"/>
      <c r="AS9" s="143"/>
      <c r="AT9" s="239"/>
    </row>
    <row r="10" spans="2:46" ht="15" customHeight="1" x14ac:dyDescent="0.25">
      <c r="B10" s="254"/>
      <c r="C10" s="143"/>
      <c r="D10" s="155"/>
      <c r="E10" s="154"/>
      <c r="F10" s="143"/>
      <c r="G10" s="143"/>
      <c r="H10" s="143"/>
      <c r="I10" s="155"/>
      <c r="J10" s="218" t="e">
        <f>IF(AND('Mapa final'!#REF!="Muy Alta",'Mapa final'!#REF!="Leve"),CONCATENATE("R",'Mapa final'!#REF!),"")</f>
        <v>#REF!</v>
      </c>
      <c r="K10" s="219"/>
      <c r="L10" s="214" t="e">
        <f>IF(AND('Mapa final'!#REF!="Muy Alta",'Mapa final'!#REF!="Leve"),CONCATENATE("R",'Mapa final'!#REF!),"")</f>
        <v>#REF!</v>
      </c>
      <c r="M10" s="219"/>
      <c r="N10" s="214" t="e">
        <f>IF(AND('Mapa final'!#REF!="Muy Alta",'Mapa final'!#REF!="Leve"),CONCATENATE("R",'Mapa final'!#REF!),"")</f>
        <v>#REF!</v>
      </c>
      <c r="O10" s="215"/>
      <c r="P10" s="218" t="e">
        <f>IF(AND('Mapa final'!#REF!="Muy Alta",'Mapa final'!#REF!="Menor"),CONCATENATE("R",'Mapa final'!#REF!),"")</f>
        <v>#REF!</v>
      </c>
      <c r="Q10" s="219"/>
      <c r="R10" s="214" t="e">
        <f>IF(AND('Mapa final'!#REF!="Muy Alta",'Mapa final'!#REF!="Menor"),CONCATENATE("R",'Mapa final'!#REF!),"")</f>
        <v>#REF!</v>
      </c>
      <c r="S10" s="219"/>
      <c r="T10" s="214" t="e">
        <f>IF(AND('Mapa final'!#REF!="Muy Alta",'Mapa final'!#REF!="Menor"),CONCATENATE("R",'Mapa final'!#REF!),"")</f>
        <v>#REF!</v>
      </c>
      <c r="U10" s="215"/>
      <c r="V10" s="218" t="e">
        <f>IF(AND('Mapa final'!#REF!="Muy Alta",'Mapa final'!#REF!="Moderado"),CONCATENATE("R",'Mapa final'!#REF!),"")</f>
        <v>#REF!</v>
      </c>
      <c r="W10" s="219"/>
      <c r="X10" s="214" t="e">
        <f>IF(AND('Mapa final'!#REF!="Muy Alta",'Mapa final'!#REF!="Moderado"),CONCATENATE("R",'Mapa final'!#REF!),"")</f>
        <v>#REF!</v>
      </c>
      <c r="Y10" s="219"/>
      <c r="Z10" s="214" t="e">
        <f>IF(AND('Mapa final'!#REF!="Muy Alta",'Mapa final'!#REF!="Moderado"),CONCATENATE("R",'Mapa final'!#REF!),"")</f>
        <v>#REF!</v>
      </c>
      <c r="AA10" s="215"/>
      <c r="AB10" s="218" t="e">
        <f>IF(AND('Mapa final'!#REF!="Muy Alta",'Mapa final'!#REF!="Mayor"),CONCATENATE("R",'Mapa final'!#REF!),"")</f>
        <v>#REF!</v>
      </c>
      <c r="AC10" s="219"/>
      <c r="AD10" s="214" t="e">
        <f>IF(AND('Mapa final'!#REF!="Muy Alta",'Mapa final'!#REF!="Mayor"),CONCATENATE("R",'Mapa final'!#REF!),"")</f>
        <v>#REF!</v>
      </c>
      <c r="AE10" s="219"/>
      <c r="AF10" s="214" t="e">
        <f>IF(AND('Mapa final'!#REF!="Muy Alta",'Mapa final'!#REF!="Mayor"),CONCATENATE("R",'Mapa final'!#REF!),"")</f>
        <v>#REF!</v>
      </c>
      <c r="AG10" s="215"/>
      <c r="AH10" s="222" t="e">
        <f>IF(AND('Mapa final'!#REF!="Muy Alta",'Mapa final'!#REF!="Catastrófico"),CONCATENATE("R",'Mapa final'!#REF!),"")</f>
        <v>#REF!</v>
      </c>
      <c r="AI10" s="219"/>
      <c r="AJ10" s="223" t="e">
        <f>IF(AND('Mapa final'!#REF!="Muy Alta",'Mapa final'!#REF!="Catastrófico"),CONCATENATE("R",'Mapa final'!#REF!),"")</f>
        <v>#REF!</v>
      </c>
      <c r="AK10" s="219"/>
      <c r="AL10" s="223" t="e">
        <f>IF(AND('Mapa final'!#REF!="Muy Alta",'Mapa final'!#REF!="Catastrófico"),CONCATENATE("R",'Mapa final'!#REF!),"")</f>
        <v>#REF!</v>
      </c>
      <c r="AM10" s="215"/>
      <c r="AN10" s="39"/>
      <c r="AO10" s="238"/>
      <c r="AP10" s="143"/>
      <c r="AQ10" s="143"/>
      <c r="AR10" s="143"/>
      <c r="AS10" s="143"/>
      <c r="AT10" s="239"/>
    </row>
    <row r="11" spans="2:46" ht="15" customHeight="1" x14ac:dyDescent="0.25">
      <c r="B11" s="254"/>
      <c r="C11" s="143"/>
      <c r="D11" s="155"/>
      <c r="E11" s="154"/>
      <c r="F11" s="143"/>
      <c r="G11" s="143"/>
      <c r="H11" s="143"/>
      <c r="I11" s="155"/>
      <c r="J11" s="220"/>
      <c r="K11" s="221"/>
      <c r="L11" s="216"/>
      <c r="M11" s="221"/>
      <c r="N11" s="216"/>
      <c r="O11" s="217"/>
      <c r="P11" s="220"/>
      <c r="Q11" s="221"/>
      <c r="R11" s="216"/>
      <c r="S11" s="221"/>
      <c r="T11" s="216"/>
      <c r="U11" s="217"/>
      <c r="V11" s="220"/>
      <c r="W11" s="221"/>
      <c r="X11" s="216"/>
      <c r="Y11" s="221"/>
      <c r="Z11" s="216"/>
      <c r="AA11" s="217"/>
      <c r="AB11" s="220"/>
      <c r="AC11" s="221"/>
      <c r="AD11" s="216"/>
      <c r="AE11" s="221"/>
      <c r="AF11" s="216"/>
      <c r="AG11" s="217"/>
      <c r="AH11" s="220"/>
      <c r="AI11" s="221"/>
      <c r="AJ11" s="216"/>
      <c r="AK11" s="221"/>
      <c r="AL11" s="216"/>
      <c r="AM11" s="217"/>
      <c r="AN11" s="39"/>
      <c r="AO11" s="238"/>
      <c r="AP11" s="143"/>
      <c r="AQ11" s="143"/>
      <c r="AR11" s="143"/>
      <c r="AS11" s="143"/>
      <c r="AT11" s="239"/>
    </row>
    <row r="12" spans="2:46" ht="15" customHeight="1" x14ac:dyDescent="0.25">
      <c r="B12" s="254"/>
      <c r="C12" s="143"/>
      <c r="D12" s="155"/>
      <c r="E12" s="154"/>
      <c r="F12" s="143"/>
      <c r="G12" s="143"/>
      <c r="H12" s="143"/>
      <c r="I12" s="155"/>
      <c r="J12" s="218" t="e">
        <f>IF(AND('Mapa final'!#REF!="Muy Alta",'Mapa final'!#REF!="Leve"),CONCATENATE("R",'Mapa final'!#REF!),"")</f>
        <v>#REF!</v>
      </c>
      <c r="K12" s="219"/>
      <c r="L12" s="214" t="str">
        <f>IF(AND('Mapa final'!$H$46="Muy Alta",'Mapa final'!$L$46="Leve"),CONCATENATE("R",'Mapa final'!$A$46),"")</f>
        <v/>
      </c>
      <c r="M12" s="219"/>
      <c r="N12" s="214" t="str">
        <f>IF(AND('Mapa final'!$H$52="Muy Alta",'Mapa final'!$L$52="Leve"),CONCATENATE("R",'Mapa final'!$A$52),"")</f>
        <v/>
      </c>
      <c r="O12" s="215"/>
      <c r="P12" s="218" t="e">
        <f>IF(AND('Mapa final'!#REF!="Muy Alta",'Mapa final'!#REF!="Menor"),CONCATENATE("R",'Mapa final'!#REF!),"")</f>
        <v>#REF!</v>
      </c>
      <c r="Q12" s="219"/>
      <c r="R12" s="214" t="str">
        <f>IF(AND('Mapa final'!$H$46="Muy Alta",'Mapa final'!$L$46="Menor"),CONCATENATE("R",'Mapa final'!$A$46),"")</f>
        <v/>
      </c>
      <c r="S12" s="219"/>
      <c r="T12" s="214" t="str">
        <f>IF(AND('Mapa final'!$H$52="Muy Alta",'Mapa final'!$L$52="Menor"),CONCATENATE("R",'Mapa final'!$A$52),"")</f>
        <v/>
      </c>
      <c r="U12" s="215"/>
      <c r="V12" s="218" t="e">
        <f>IF(AND('Mapa final'!#REF!="Muy Alta",'Mapa final'!#REF!="Moderado"),CONCATENATE("R",'Mapa final'!#REF!),"")</f>
        <v>#REF!</v>
      </c>
      <c r="W12" s="219"/>
      <c r="X12" s="214" t="str">
        <f>IF(AND('Mapa final'!$H$46="Muy Alta",'Mapa final'!$L$46="Moderado"),CONCATENATE("R",'Mapa final'!$A$46),"")</f>
        <v/>
      </c>
      <c r="Y12" s="219"/>
      <c r="Z12" s="214" t="str">
        <f>IF(AND('Mapa final'!$H$52="Muy Alta",'Mapa final'!$L$52="Moderado"),CONCATENATE("R",'Mapa final'!$A$52),"")</f>
        <v/>
      </c>
      <c r="AA12" s="215"/>
      <c r="AB12" s="218" t="e">
        <f>IF(AND('Mapa final'!#REF!="Muy Alta",'Mapa final'!#REF!="Mayor"),CONCATENATE("R",'Mapa final'!#REF!),"")</f>
        <v>#REF!</v>
      </c>
      <c r="AC12" s="219"/>
      <c r="AD12" s="214" t="str">
        <f>IF(AND('Mapa final'!$H$46="Muy Alta",'Mapa final'!$L$46="Mayor"),CONCATENATE("R",'Mapa final'!$A$46),"")</f>
        <v/>
      </c>
      <c r="AE12" s="219"/>
      <c r="AF12" s="214" t="str">
        <f>IF(AND('Mapa final'!$H$52="Muy Alta",'Mapa final'!$L$52="Mayor"),CONCATENATE("R",'Mapa final'!$A$52),"")</f>
        <v/>
      </c>
      <c r="AG12" s="215"/>
      <c r="AH12" s="222" t="e">
        <f>IF(AND('Mapa final'!#REF!="Muy Alta",'Mapa final'!#REF!="Catastrófico"),CONCATENATE("R",'Mapa final'!#REF!),"")</f>
        <v>#REF!</v>
      </c>
      <c r="AI12" s="219"/>
      <c r="AJ12" s="223" t="str">
        <f>IF(AND('Mapa final'!$H$46="Muy Alta",'Mapa final'!$L$46="Catastrófico"),CONCATENATE("R",'Mapa final'!$A$46),"")</f>
        <v/>
      </c>
      <c r="AK12" s="219"/>
      <c r="AL12" s="223" t="str">
        <f>IF(AND('Mapa final'!$H$52="Muy Alta",'Mapa final'!$L$52="Catastrófico"),CONCATENATE("R",'Mapa final'!$A$52),"")</f>
        <v/>
      </c>
      <c r="AM12" s="215"/>
      <c r="AN12" s="39"/>
      <c r="AO12" s="238"/>
      <c r="AP12" s="143"/>
      <c r="AQ12" s="143"/>
      <c r="AR12" s="143"/>
      <c r="AS12" s="143"/>
      <c r="AT12" s="239"/>
    </row>
    <row r="13" spans="2:46" ht="15.75" customHeight="1" x14ac:dyDescent="0.25">
      <c r="B13" s="254"/>
      <c r="C13" s="143"/>
      <c r="D13" s="155"/>
      <c r="E13" s="156"/>
      <c r="F13" s="139"/>
      <c r="G13" s="139"/>
      <c r="H13" s="139"/>
      <c r="I13" s="140"/>
      <c r="J13" s="220"/>
      <c r="K13" s="221"/>
      <c r="L13" s="216"/>
      <c r="M13" s="221"/>
      <c r="N13" s="216"/>
      <c r="O13" s="217"/>
      <c r="P13" s="220"/>
      <c r="Q13" s="221"/>
      <c r="R13" s="216"/>
      <c r="S13" s="221"/>
      <c r="T13" s="216"/>
      <c r="U13" s="217"/>
      <c r="V13" s="220"/>
      <c r="W13" s="221"/>
      <c r="X13" s="216"/>
      <c r="Y13" s="221"/>
      <c r="Z13" s="216"/>
      <c r="AA13" s="217"/>
      <c r="AB13" s="220"/>
      <c r="AC13" s="221"/>
      <c r="AD13" s="216"/>
      <c r="AE13" s="221"/>
      <c r="AF13" s="216"/>
      <c r="AG13" s="217"/>
      <c r="AH13" s="156"/>
      <c r="AI13" s="227"/>
      <c r="AJ13" s="228"/>
      <c r="AK13" s="227"/>
      <c r="AL13" s="228"/>
      <c r="AM13" s="140"/>
      <c r="AN13" s="39"/>
      <c r="AO13" s="240"/>
      <c r="AP13" s="241"/>
      <c r="AQ13" s="241"/>
      <c r="AR13" s="241"/>
      <c r="AS13" s="241"/>
      <c r="AT13" s="242"/>
    </row>
    <row r="14" spans="2:46" ht="15" customHeight="1" x14ac:dyDescent="0.25">
      <c r="B14" s="254"/>
      <c r="C14" s="143"/>
      <c r="D14" s="155"/>
      <c r="E14" s="247" t="s">
        <v>152</v>
      </c>
      <c r="F14" s="152"/>
      <c r="G14" s="152"/>
      <c r="H14" s="152"/>
      <c r="I14" s="152"/>
      <c r="J14" s="230" t="str">
        <f>IF(AND('Mapa final'!$H$16="Alta",'Mapa final'!$L$16="Leve"),CONCATENATE("R",'Mapa final'!$A$16),"")</f>
        <v/>
      </c>
      <c r="K14" s="225"/>
      <c r="L14" s="229" t="str">
        <f>IF(AND('Mapa final'!$H$21="Alta",'Mapa final'!$L$21="Leve"),CONCATENATE("R",'Mapa final'!$A$21),"")</f>
        <v/>
      </c>
      <c r="M14" s="225"/>
      <c r="N14" s="229" t="str">
        <f>IF(AND('Mapa final'!$H$26="Alta",'Mapa final'!$L$26="Leve"),CONCATENATE("R",'Mapa final'!$A$26),"")</f>
        <v/>
      </c>
      <c r="O14" s="153"/>
      <c r="P14" s="230" t="str">
        <f>IF(AND('Mapa final'!$H$16="Alta",'Mapa final'!$L$16="Menor"),CONCATENATE("R",'Mapa final'!$A$16),"")</f>
        <v/>
      </c>
      <c r="Q14" s="225"/>
      <c r="R14" s="229" t="str">
        <f>IF(AND('Mapa final'!$H$21="Alta",'Mapa final'!$L$21="Menor"),CONCATENATE("R",'Mapa final'!$A$21),"")</f>
        <v/>
      </c>
      <c r="S14" s="225"/>
      <c r="T14" s="229" t="str">
        <f>IF(AND('Mapa final'!$H$26="Alta",'Mapa final'!$L$26="Menor"),CONCATENATE("R",'Mapa final'!$A$26),"")</f>
        <v/>
      </c>
      <c r="U14" s="153"/>
      <c r="V14" s="224" t="str">
        <f>IF(AND('Mapa final'!$H$16="Alta",'Mapa final'!$L$16="Moderado"),CONCATENATE("R",'Mapa final'!$A$16),"")</f>
        <v/>
      </c>
      <c r="W14" s="225"/>
      <c r="X14" s="226" t="str">
        <f>IF(AND('Mapa final'!$H$21="Alta",'Mapa final'!$L$21="Moderado"),CONCATENATE("R",'Mapa final'!$A$21),"")</f>
        <v/>
      </c>
      <c r="Y14" s="225"/>
      <c r="Z14" s="226" t="str">
        <f>IF(AND('Mapa final'!$H$26="Alta",'Mapa final'!$L$26="Moderado"),CONCATENATE("R",'Mapa final'!$A$26),"")</f>
        <v/>
      </c>
      <c r="AA14" s="153"/>
      <c r="AB14" s="224" t="str">
        <f>IF(AND('Mapa final'!$H$16="Alta",'Mapa final'!$L$16="Mayor"),CONCATENATE("R",'Mapa final'!$A$16),"")</f>
        <v/>
      </c>
      <c r="AC14" s="225"/>
      <c r="AD14" s="226" t="str">
        <f>IF(AND('Mapa final'!$H$21="Alta",'Mapa final'!$L$21="Mayor"),CONCATENATE("R",'Mapa final'!$A$21),"")</f>
        <v/>
      </c>
      <c r="AE14" s="225"/>
      <c r="AF14" s="226" t="str">
        <f>IF(AND('Mapa final'!$H$26="Alta",'Mapa final'!$L$26="Mayor"),CONCATENATE("R",'Mapa final'!$A$26),"")</f>
        <v/>
      </c>
      <c r="AG14" s="153"/>
      <c r="AH14" s="231" t="str">
        <f>IF(AND('Mapa final'!$H$16="Alta",'Mapa final'!$L$16="Catastrófico"),CONCATENATE("R",'Mapa final'!$A$16),"")</f>
        <v/>
      </c>
      <c r="AI14" s="225"/>
      <c r="AJ14" s="232" t="str">
        <f>IF(AND('Mapa final'!$H$21="Alta",'Mapa final'!$L$21="Catastrófico"),CONCATENATE("R",'Mapa final'!$A$21),"")</f>
        <v/>
      </c>
      <c r="AK14" s="225"/>
      <c r="AL14" s="232" t="str">
        <f>IF(AND('Mapa final'!$H$26="Alta",'Mapa final'!$L$26="Catastrófico"),CONCATENATE("R",'Mapa final'!$A$26),"")</f>
        <v/>
      </c>
      <c r="AM14" s="153"/>
      <c r="AN14" s="39"/>
      <c r="AO14" s="244" t="s">
        <v>153</v>
      </c>
      <c r="AP14" s="236"/>
      <c r="AQ14" s="236"/>
      <c r="AR14" s="236"/>
      <c r="AS14" s="236"/>
      <c r="AT14" s="237"/>
    </row>
    <row r="15" spans="2:46" ht="15" customHeight="1" x14ac:dyDescent="0.25">
      <c r="B15" s="254"/>
      <c r="C15" s="143"/>
      <c r="D15" s="155"/>
      <c r="E15" s="154"/>
      <c r="F15" s="143"/>
      <c r="G15" s="143"/>
      <c r="H15" s="143"/>
      <c r="I15" s="143"/>
      <c r="J15" s="220"/>
      <c r="K15" s="221"/>
      <c r="L15" s="216"/>
      <c r="M15" s="221"/>
      <c r="N15" s="216"/>
      <c r="O15" s="217"/>
      <c r="P15" s="220"/>
      <c r="Q15" s="221"/>
      <c r="R15" s="216"/>
      <c r="S15" s="221"/>
      <c r="T15" s="216"/>
      <c r="U15" s="217"/>
      <c r="V15" s="220"/>
      <c r="W15" s="221"/>
      <c r="X15" s="216"/>
      <c r="Y15" s="221"/>
      <c r="Z15" s="216"/>
      <c r="AA15" s="217"/>
      <c r="AB15" s="220"/>
      <c r="AC15" s="221"/>
      <c r="AD15" s="216"/>
      <c r="AE15" s="221"/>
      <c r="AF15" s="216"/>
      <c r="AG15" s="217"/>
      <c r="AH15" s="220"/>
      <c r="AI15" s="221"/>
      <c r="AJ15" s="216"/>
      <c r="AK15" s="221"/>
      <c r="AL15" s="216"/>
      <c r="AM15" s="217"/>
      <c r="AN15" s="39"/>
      <c r="AO15" s="238"/>
      <c r="AP15" s="143"/>
      <c r="AQ15" s="143"/>
      <c r="AR15" s="143"/>
      <c r="AS15" s="143"/>
      <c r="AT15" s="239"/>
    </row>
    <row r="16" spans="2:46" ht="15" customHeight="1" x14ac:dyDescent="0.25">
      <c r="B16" s="254"/>
      <c r="C16" s="143"/>
      <c r="D16" s="155"/>
      <c r="E16" s="154"/>
      <c r="F16" s="143"/>
      <c r="G16" s="143"/>
      <c r="H16" s="143"/>
      <c r="I16" s="143"/>
      <c r="J16" s="234" t="str">
        <f>IF(AND('Mapa final'!$H$31="Alta",'Mapa final'!$L$31="Leve"),CONCATENATE("R",'Mapa final'!$A$31),"")</f>
        <v/>
      </c>
      <c r="K16" s="219"/>
      <c r="L16" s="233" t="str">
        <f>IF(AND('Mapa final'!$H$36="Alta",'Mapa final'!$L$36="Leve"),CONCATENATE("R",'Mapa final'!$A$36),"")</f>
        <v/>
      </c>
      <c r="M16" s="219"/>
      <c r="N16" s="233" t="str">
        <f>IF(AND('Mapa final'!$H$41="Alta",'Mapa final'!$L$41="Leve"),CONCATENATE("R",'Mapa final'!$A$41),"")</f>
        <v/>
      </c>
      <c r="O16" s="215"/>
      <c r="P16" s="234" t="str">
        <f>IF(AND('Mapa final'!$H$31="Alta",'Mapa final'!$L$31="Menor"),CONCATENATE("R",'Mapa final'!$A$31),"")</f>
        <v/>
      </c>
      <c r="Q16" s="219"/>
      <c r="R16" s="233" t="str">
        <f>IF(AND('Mapa final'!$H$36="Alta",'Mapa final'!$L$36="Menor"),CONCATENATE("R",'Mapa final'!$A$36),"")</f>
        <v/>
      </c>
      <c r="S16" s="219"/>
      <c r="T16" s="233" t="str">
        <f>IF(AND('Mapa final'!$H$41="Alta",'Mapa final'!$L$41="Menor"),CONCATENATE("R",'Mapa final'!$A$41),"")</f>
        <v/>
      </c>
      <c r="U16" s="215"/>
      <c r="V16" s="218" t="str">
        <f>IF(AND('Mapa final'!$H$31="Alta",'Mapa final'!$L$31="Moderado"),CONCATENATE("R",'Mapa final'!$A$31),"")</f>
        <v/>
      </c>
      <c r="W16" s="219"/>
      <c r="X16" s="214" t="str">
        <f>IF(AND('Mapa final'!$H$36="Alta",'Mapa final'!$L$36="Moderado"),CONCATENATE("R",'Mapa final'!$A$36),"")</f>
        <v/>
      </c>
      <c r="Y16" s="219"/>
      <c r="Z16" s="214" t="str">
        <f>IF(AND('Mapa final'!$H$41="Alta",'Mapa final'!$L$41="Moderado"),CONCATENATE("R",'Mapa final'!$A$41),"")</f>
        <v/>
      </c>
      <c r="AA16" s="215"/>
      <c r="AB16" s="218" t="str">
        <f>IF(AND('Mapa final'!$H$31="Alta",'Mapa final'!$L$31="Mayor"),CONCATENATE("R",'Mapa final'!$A$31),"")</f>
        <v/>
      </c>
      <c r="AC16" s="219"/>
      <c r="AD16" s="214" t="str">
        <f>IF(AND('Mapa final'!$H$36="Alta",'Mapa final'!$L$36="Mayor"),CONCATENATE("R",'Mapa final'!$A$36),"")</f>
        <v/>
      </c>
      <c r="AE16" s="219"/>
      <c r="AF16" s="214" t="str">
        <f>IF(AND('Mapa final'!$H$41="Alta",'Mapa final'!$L$41="Mayor"),CONCATENATE("R",'Mapa final'!$A$41),"")</f>
        <v/>
      </c>
      <c r="AG16" s="215"/>
      <c r="AH16" s="222" t="str">
        <f>IF(AND('Mapa final'!$H$31="Alta",'Mapa final'!$L$31="Catastrófico"),CONCATENATE("R",'Mapa final'!$A$31),"")</f>
        <v/>
      </c>
      <c r="AI16" s="219"/>
      <c r="AJ16" s="223" t="str">
        <f>IF(AND('Mapa final'!$H$36="Alta",'Mapa final'!$L$36="Catastrófico"),CONCATENATE("R",'Mapa final'!$A$36),"")</f>
        <v/>
      </c>
      <c r="AK16" s="219"/>
      <c r="AL16" s="223" t="str">
        <f>IF(AND('Mapa final'!$H$41="Alta",'Mapa final'!$L$41="Catastrófico"),CONCATENATE("R",'Mapa final'!$A$41),"")</f>
        <v/>
      </c>
      <c r="AM16" s="215"/>
      <c r="AN16" s="39"/>
      <c r="AO16" s="238"/>
      <c r="AP16" s="143"/>
      <c r="AQ16" s="143"/>
      <c r="AR16" s="143"/>
      <c r="AS16" s="143"/>
      <c r="AT16" s="239"/>
    </row>
    <row r="17" spans="2:46" ht="15" customHeight="1" x14ac:dyDescent="0.25">
      <c r="B17" s="254"/>
      <c r="C17" s="143"/>
      <c r="D17" s="155"/>
      <c r="E17" s="154"/>
      <c r="F17" s="143"/>
      <c r="G17" s="143"/>
      <c r="H17" s="143"/>
      <c r="I17" s="143"/>
      <c r="J17" s="220"/>
      <c r="K17" s="221"/>
      <c r="L17" s="216"/>
      <c r="M17" s="221"/>
      <c r="N17" s="216"/>
      <c r="O17" s="217"/>
      <c r="P17" s="220"/>
      <c r="Q17" s="221"/>
      <c r="R17" s="216"/>
      <c r="S17" s="221"/>
      <c r="T17" s="216"/>
      <c r="U17" s="217"/>
      <c r="V17" s="220"/>
      <c r="W17" s="221"/>
      <c r="X17" s="216"/>
      <c r="Y17" s="221"/>
      <c r="Z17" s="216"/>
      <c r="AA17" s="217"/>
      <c r="AB17" s="220"/>
      <c r="AC17" s="221"/>
      <c r="AD17" s="216"/>
      <c r="AE17" s="221"/>
      <c r="AF17" s="216"/>
      <c r="AG17" s="217"/>
      <c r="AH17" s="220"/>
      <c r="AI17" s="221"/>
      <c r="AJ17" s="216"/>
      <c r="AK17" s="221"/>
      <c r="AL17" s="216"/>
      <c r="AM17" s="217"/>
      <c r="AN17" s="39"/>
      <c r="AO17" s="238"/>
      <c r="AP17" s="143"/>
      <c r="AQ17" s="143"/>
      <c r="AR17" s="143"/>
      <c r="AS17" s="143"/>
      <c r="AT17" s="239"/>
    </row>
    <row r="18" spans="2:46" ht="15" customHeight="1" x14ac:dyDescent="0.25">
      <c r="B18" s="254"/>
      <c r="C18" s="143"/>
      <c r="D18" s="155"/>
      <c r="E18" s="154"/>
      <c r="F18" s="143"/>
      <c r="G18" s="143"/>
      <c r="H18" s="143"/>
      <c r="I18" s="143"/>
      <c r="J18" s="234" t="e">
        <f>IF(AND('Mapa final'!#REF!="Alta",'Mapa final'!#REF!="Leve"),CONCATENATE("R",'Mapa final'!#REF!),"")</f>
        <v>#REF!</v>
      </c>
      <c r="K18" s="219"/>
      <c r="L18" s="233" t="e">
        <f>IF(AND('Mapa final'!#REF!="Alta",'Mapa final'!#REF!="Leve"),CONCATENATE("R",'Mapa final'!#REF!),"")</f>
        <v>#REF!</v>
      </c>
      <c r="M18" s="219"/>
      <c r="N18" s="233" t="e">
        <f>IF(AND('Mapa final'!#REF!="Alta",'Mapa final'!#REF!="Leve"),CONCATENATE("R",'Mapa final'!#REF!),"")</f>
        <v>#REF!</v>
      </c>
      <c r="O18" s="215"/>
      <c r="P18" s="234" t="e">
        <f>IF(AND('Mapa final'!#REF!="Alta",'Mapa final'!#REF!="Menor"),CONCATENATE("R",'Mapa final'!#REF!),"")</f>
        <v>#REF!</v>
      </c>
      <c r="Q18" s="219"/>
      <c r="R18" s="233" t="e">
        <f>IF(AND('Mapa final'!#REF!="Alta",'Mapa final'!#REF!="Menor"),CONCATENATE("R",'Mapa final'!#REF!),"")</f>
        <v>#REF!</v>
      </c>
      <c r="S18" s="219"/>
      <c r="T18" s="233" t="e">
        <f>IF(AND('Mapa final'!#REF!="Alta",'Mapa final'!#REF!="Menor"),CONCATENATE("R",'Mapa final'!#REF!),"")</f>
        <v>#REF!</v>
      </c>
      <c r="U18" s="215"/>
      <c r="V18" s="218" t="e">
        <f>IF(AND('Mapa final'!#REF!="Alta",'Mapa final'!#REF!="Moderado"),CONCATENATE("R",'Mapa final'!#REF!),"")</f>
        <v>#REF!</v>
      </c>
      <c r="W18" s="219"/>
      <c r="X18" s="214" t="e">
        <f>IF(AND('Mapa final'!#REF!="Alta",'Mapa final'!#REF!="Moderado"),CONCATENATE("R",'Mapa final'!#REF!),"")</f>
        <v>#REF!</v>
      </c>
      <c r="Y18" s="219"/>
      <c r="Z18" s="214" t="e">
        <f>IF(AND('Mapa final'!#REF!="Alta",'Mapa final'!#REF!="Moderado"),CONCATENATE("R",'Mapa final'!#REF!),"")</f>
        <v>#REF!</v>
      </c>
      <c r="AA18" s="215"/>
      <c r="AB18" s="218" t="e">
        <f>IF(AND('Mapa final'!#REF!="Alta",'Mapa final'!#REF!="Mayor"),CONCATENATE("R",'Mapa final'!#REF!),"")</f>
        <v>#REF!</v>
      </c>
      <c r="AC18" s="219"/>
      <c r="AD18" s="214" t="e">
        <f>IF(AND('Mapa final'!#REF!="Alta",'Mapa final'!#REF!="Mayor"),CONCATENATE("R",'Mapa final'!#REF!),"")</f>
        <v>#REF!</v>
      </c>
      <c r="AE18" s="219"/>
      <c r="AF18" s="214" t="e">
        <f>IF(AND('Mapa final'!#REF!="Alta",'Mapa final'!#REF!="Mayor"),CONCATENATE("R",'Mapa final'!#REF!),"")</f>
        <v>#REF!</v>
      </c>
      <c r="AG18" s="215"/>
      <c r="AH18" s="222" t="e">
        <f>IF(AND('Mapa final'!#REF!="Alta",'Mapa final'!#REF!="Catastrófico"),CONCATENATE("R",'Mapa final'!#REF!),"")</f>
        <v>#REF!</v>
      </c>
      <c r="AI18" s="219"/>
      <c r="AJ18" s="223" t="e">
        <f>IF(AND('Mapa final'!#REF!="Alta",'Mapa final'!#REF!="Catastrófico"),CONCATENATE("R",'Mapa final'!#REF!),"")</f>
        <v>#REF!</v>
      </c>
      <c r="AK18" s="219"/>
      <c r="AL18" s="223" t="e">
        <f>IF(AND('Mapa final'!#REF!="Alta",'Mapa final'!#REF!="Catastrófico"),CONCATENATE("R",'Mapa final'!#REF!),"")</f>
        <v>#REF!</v>
      </c>
      <c r="AM18" s="215"/>
      <c r="AN18" s="39"/>
      <c r="AO18" s="238"/>
      <c r="AP18" s="143"/>
      <c r="AQ18" s="143"/>
      <c r="AR18" s="143"/>
      <c r="AS18" s="143"/>
      <c r="AT18" s="239"/>
    </row>
    <row r="19" spans="2:46" ht="15" customHeight="1" x14ac:dyDescent="0.25">
      <c r="B19" s="254"/>
      <c r="C19" s="143"/>
      <c r="D19" s="155"/>
      <c r="E19" s="154"/>
      <c r="F19" s="143"/>
      <c r="G19" s="143"/>
      <c r="H19" s="143"/>
      <c r="I19" s="143"/>
      <c r="J19" s="220"/>
      <c r="K19" s="221"/>
      <c r="L19" s="216"/>
      <c r="M19" s="221"/>
      <c r="N19" s="216"/>
      <c r="O19" s="217"/>
      <c r="P19" s="220"/>
      <c r="Q19" s="221"/>
      <c r="R19" s="216"/>
      <c r="S19" s="221"/>
      <c r="T19" s="216"/>
      <c r="U19" s="217"/>
      <c r="V19" s="220"/>
      <c r="W19" s="221"/>
      <c r="X19" s="216"/>
      <c r="Y19" s="221"/>
      <c r="Z19" s="216"/>
      <c r="AA19" s="217"/>
      <c r="AB19" s="220"/>
      <c r="AC19" s="221"/>
      <c r="AD19" s="216"/>
      <c r="AE19" s="221"/>
      <c r="AF19" s="216"/>
      <c r="AG19" s="217"/>
      <c r="AH19" s="220"/>
      <c r="AI19" s="221"/>
      <c r="AJ19" s="216"/>
      <c r="AK19" s="221"/>
      <c r="AL19" s="216"/>
      <c r="AM19" s="217"/>
      <c r="AN19" s="39"/>
      <c r="AO19" s="238"/>
      <c r="AP19" s="143"/>
      <c r="AQ19" s="143"/>
      <c r="AR19" s="143"/>
      <c r="AS19" s="143"/>
      <c r="AT19" s="239"/>
    </row>
    <row r="20" spans="2:46" ht="15" customHeight="1" x14ac:dyDescent="0.25">
      <c r="B20" s="254"/>
      <c r="C20" s="143"/>
      <c r="D20" s="155"/>
      <c r="E20" s="154"/>
      <c r="F20" s="143"/>
      <c r="G20" s="143"/>
      <c r="H20" s="143"/>
      <c r="I20" s="143"/>
      <c r="J20" s="234" t="e">
        <f>IF(AND('Mapa final'!#REF!="Alta",'Mapa final'!#REF!="Leve"),CONCATENATE("R",'Mapa final'!#REF!),"")</f>
        <v>#REF!</v>
      </c>
      <c r="K20" s="219"/>
      <c r="L20" s="233" t="str">
        <f>IF(AND('Mapa final'!$H$46="Alta",'Mapa final'!$L$46="Leve"),CONCATENATE("R",'Mapa final'!$A$46),"")</f>
        <v/>
      </c>
      <c r="M20" s="219"/>
      <c r="N20" s="233" t="str">
        <f>IF(AND('Mapa final'!$H$52="Alta",'Mapa final'!$L$52="Leve"),CONCATENATE("R",'Mapa final'!$A$52),"")</f>
        <v/>
      </c>
      <c r="O20" s="215"/>
      <c r="P20" s="234" t="e">
        <f>IF(AND('Mapa final'!#REF!="Alta",'Mapa final'!#REF!="Menor"),CONCATENATE("R",'Mapa final'!#REF!),"")</f>
        <v>#REF!</v>
      </c>
      <c r="Q20" s="219"/>
      <c r="R20" s="233" t="str">
        <f>IF(AND('Mapa final'!$H$46="Alta",'Mapa final'!$L$46="Menor"),CONCATENATE("R",'Mapa final'!$A$46),"")</f>
        <v/>
      </c>
      <c r="S20" s="219"/>
      <c r="T20" s="233" t="str">
        <f>IF(AND('Mapa final'!$H$52="Alta",'Mapa final'!$L$52="Menor"),CONCATENATE("R",'Mapa final'!$A$52),"")</f>
        <v/>
      </c>
      <c r="U20" s="215"/>
      <c r="V20" s="218" t="e">
        <f>IF(AND('Mapa final'!#REF!="Alta",'Mapa final'!#REF!="Moderado"),CONCATENATE("R",'Mapa final'!#REF!),"")</f>
        <v>#REF!</v>
      </c>
      <c r="W20" s="219"/>
      <c r="X20" s="214" t="str">
        <f>IF(AND('Mapa final'!$H$46="Alta",'Mapa final'!$L$46="Moderado"),CONCATENATE("R",'Mapa final'!$A$46),"")</f>
        <v/>
      </c>
      <c r="Y20" s="219"/>
      <c r="Z20" s="214" t="str">
        <f>IF(AND('Mapa final'!$H$52="Alta",'Mapa final'!$L$52="Moderado"),CONCATENATE("R",'Mapa final'!$A$52),"")</f>
        <v/>
      </c>
      <c r="AA20" s="215"/>
      <c r="AB20" s="218" t="e">
        <f>IF(AND('Mapa final'!#REF!="Alta",'Mapa final'!#REF!="Mayor"),CONCATENATE("R",'Mapa final'!#REF!),"")</f>
        <v>#REF!</v>
      </c>
      <c r="AC20" s="219"/>
      <c r="AD20" s="214" t="str">
        <f>IF(AND('Mapa final'!$H$46="Alta",'Mapa final'!$L$46="Mayor"),CONCATENATE("R",'Mapa final'!$A$46),"")</f>
        <v/>
      </c>
      <c r="AE20" s="219"/>
      <c r="AF20" s="214" t="str">
        <f>IF(AND('Mapa final'!$H$52="Alta",'Mapa final'!$L$52="Mayor"),CONCATENATE("R",'Mapa final'!$A$52),"")</f>
        <v/>
      </c>
      <c r="AG20" s="215"/>
      <c r="AH20" s="222" t="e">
        <f>IF(AND('Mapa final'!#REF!="Alta",'Mapa final'!#REF!="Catastrófico"),CONCATENATE("R",'Mapa final'!#REF!),"")</f>
        <v>#REF!</v>
      </c>
      <c r="AI20" s="219"/>
      <c r="AJ20" s="223" t="str">
        <f>IF(AND('Mapa final'!$H$46="Alta",'Mapa final'!$L$46="Catastrófico"),CONCATENATE("R",'Mapa final'!$A$46),"")</f>
        <v/>
      </c>
      <c r="AK20" s="219"/>
      <c r="AL20" s="223" t="str">
        <f>IF(AND('Mapa final'!$H$52="Alta",'Mapa final'!$L$52="Catastrófico"),CONCATENATE("R",'Mapa final'!$A$52),"")</f>
        <v/>
      </c>
      <c r="AM20" s="215"/>
      <c r="AN20" s="39"/>
      <c r="AO20" s="238"/>
      <c r="AP20" s="143"/>
      <c r="AQ20" s="143"/>
      <c r="AR20" s="143"/>
      <c r="AS20" s="143"/>
      <c r="AT20" s="239"/>
    </row>
    <row r="21" spans="2:46" ht="15.75" customHeight="1" x14ac:dyDescent="0.25">
      <c r="B21" s="254"/>
      <c r="C21" s="143"/>
      <c r="D21" s="155"/>
      <c r="E21" s="156"/>
      <c r="F21" s="139"/>
      <c r="G21" s="139"/>
      <c r="H21" s="139"/>
      <c r="I21" s="139"/>
      <c r="J21" s="156"/>
      <c r="K21" s="227"/>
      <c r="L21" s="228"/>
      <c r="M21" s="227"/>
      <c r="N21" s="228"/>
      <c r="O21" s="140"/>
      <c r="P21" s="156"/>
      <c r="Q21" s="227"/>
      <c r="R21" s="228"/>
      <c r="S21" s="227"/>
      <c r="T21" s="228"/>
      <c r="U21" s="140"/>
      <c r="V21" s="156"/>
      <c r="W21" s="227"/>
      <c r="X21" s="228"/>
      <c r="Y21" s="227"/>
      <c r="Z21" s="228"/>
      <c r="AA21" s="140"/>
      <c r="AB21" s="156"/>
      <c r="AC21" s="227"/>
      <c r="AD21" s="228"/>
      <c r="AE21" s="227"/>
      <c r="AF21" s="228"/>
      <c r="AG21" s="140"/>
      <c r="AH21" s="156"/>
      <c r="AI21" s="227"/>
      <c r="AJ21" s="228"/>
      <c r="AK21" s="227"/>
      <c r="AL21" s="228"/>
      <c r="AM21" s="140"/>
      <c r="AN21" s="39"/>
      <c r="AO21" s="240"/>
      <c r="AP21" s="241"/>
      <c r="AQ21" s="241"/>
      <c r="AR21" s="241"/>
      <c r="AS21" s="241"/>
      <c r="AT21" s="242"/>
    </row>
    <row r="22" spans="2:46" ht="15.75" customHeight="1" x14ac:dyDescent="0.25">
      <c r="B22" s="254"/>
      <c r="C22" s="143"/>
      <c r="D22" s="155"/>
      <c r="E22" s="247" t="s">
        <v>154</v>
      </c>
      <c r="F22" s="152"/>
      <c r="G22" s="152"/>
      <c r="H22" s="152"/>
      <c r="I22" s="153"/>
      <c r="J22" s="230" t="str">
        <f>IF(AND('Mapa final'!$H$16="Media",'Mapa final'!$L$16="Leve"),CONCATENATE("R",'Mapa final'!$A$16),"")</f>
        <v/>
      </c>
      <c r="K22" s="225"/>
      <c r="L22" s="229" t="str">
        <f>IF(AND('Mapa final'!$H$21="Media",'Mapa final'!$L$21="Leve"),CONCATENATE("R",'Mapa final'!$A$21),"")</f>
        <v/>
      </c>
      <c r="M22" s="225"/>
      <c r="N22" s="229" t="str">
        <f>IF(AND('Mapa final'!$H$26="Media",'Mapa final'!$L$26="Leve"),CONCATENATE("R",'Mapa final'!$A$26),"")</f>
        <v/>
      </c>
      <c r="O22" s="153"/>
      <c r="P22" s="230" t="str">
        <f>IF(AND('Mapa final'!$H$16="Media",'Mapa final'!$L$16="Menor"),CONCATENATE("R",'Mapa final'!$A$16),"")</f>
        <v/>
      </c>
      <c r="Q22" s="225"/>
      <c r="R22" s="229" t="str">
        <f>IF(AND('Mapa final'!$H$21="Media",'Mapa final'!$L$21="Menor"),CONCATENATE("R",'Mapa final'!$A$21),"")</f>
        <v/>
      </c>
      <c r="S22" s="225"/>
      <c r="T22" s="229" t="str">
        <f>IF(AND('Mapa final'!$H$26="Media",'Mapa final'!$L$26="Menor"),CONCATENATE("R",'Mapa final'!$A$26),"")</f>
        <v/>
      </c>
      <c r="U22" s="153"/>
      <c r="V22" s="230" t="str">
        <f>IF(AND('Mapa final'!$H$16="Media",'Mapa final'!$L$16="Moderado"),CONCATENATE("R",'Mapa final'!$A$16),"")</f>
        <v/>
      </c>
      <c r="W22" s="225"/>
      <c r="X22" s="229" t="str">
        <f>IF(AND('Mapa final'!$H$21="Media",'Mapa final'!$L$21="Moderado"),CONCATENATE("R",'Mapa final'!$A$21),"")</f>
        <v/>
      </c>
      <c r="Y22" s="225"/>
      <c r="Z22" s="229" t="str">
        <f>IF(AND('Mapa final'!$H$26="Media",'Mapa final'!$L$26="Moderado"),CONCATENATE("R",'Mapa final'!$A$26),"")</f>
        <v/>
      </c>
      <c r="AA22" s="153"/>
      <c r="AB22" s="224" t="str">
        <f>IF(AND('Mapa final'!$H$16="Media",'Mapa final'!$L$16="Mayor"),CONCATENATE("R",'Mapa final'!$A$16),"")</f>
        <v/>
      </c>
      <c r="AC22" s="225"/>
      <c r="AD22" s="226" t="str">
        <f>IF(AND('Mapa final'!$H$21="Media",'Mapa final'!$L$21="Mayor"),CONCATENATE("R",'Mapa final'!$A$21),"")</f>
        <v/>
      </c>
      <c r="AE22" s="225"/>
      <c r="AF22" s="226" t="str">
        <f>IF(AND('Mapa final'!$H$26="Media",'Mapa final'!$L$26="Mayor"),CONCATENATE("R",'Mapa final'!$A$26),"")</f>
        <v/>
      </c>
      <c r="AG22" s="153"/>
      <c r="AH22" s="231" t="str">
        <f>IF(AND('Mapa final'!$H$16="Media",'Mapa final'!$L$16="Catastrófico"),CONCATENATE("R",'Mapa final'!$A$16),"")</f>
        <v/>
      </c>
      <c r="AI22" s="225"/>
      <c r="AJ22" s="232" t="str">
        <f>IF(AND('Mapa final'!$H$21="Media",'Mapa final'!$L$21="Catastrófico"),CONCATENATE("R",'Mapa final'!$A$21),"")</f>
        <v/>
      </c>
      <c r="AK22" s="225"/>
      <c r="AL22" s="232" t="str">
        <f>IF(AND('Mapa final'!$H$26="Media",'Mapa final'!$L$26="Catastrófico"),CONCATENATE("R",'Mapa final'!$A$26),"")</f>
        <v/>
      </c>
      <c r="AM22" s="153"/>
      <c r="AN22" s="39"/>
      <c r="AO22" s="245" t="s">
        <v>155</v>
      </c>
      <c r="AP22" s="236"/>
      <c r="AQ22" s="236"/>
      <c r="AR22" s="236"/>
      <c r="AS22" s="236"/>
      <c r="AT22" s="237"/>
    </row>
    <row r="23" spans="2:46" ht="15.75" customHeight="1" x14ac:dyDescent="0.25">
      <c r="B23" s="254"/>
      <c r="C23" s="143"/>
      <c r="D23" s="155"/>
      <c r="E23" s="154"/>
      <c r="F23" s="143"/>
      <c r="G23" s="143"/>
      <c r="H23" s="143"/>
      <c r="I23" s="155"/>
      <c r="J23" s="220"/>
      <c r="K23" s="221"/>
      <c r="L23" s="216"/>
      <c r="M23" s="221"/>
      <c r="N23" s="216"/>
      <c r="O23" s="217"/>
      <c r="P23" s="220"/>
      <c r="Q23" s="221"/>
      <c r="R23" s="216"/>
      <c r="S23" s="221"/>
      <c r="T23" s="216"/>
      <c r="U23" s="217"/>
      <c r="V23" s="220"/>
      <c r="W23" s="221"/>
      <c r="X23" s="216"/>
      <c r="Y23" s="221"/>
      <c r="Z23" s="216"/>
      <c r="AA23" s="217"/>
      <c r="AB23" s="220"/>
      <c r="AC23" s="221"/>
      <c r="AD23" s="216"/>
      <c r="AE23" s="221"/>
      <c r="AF23" s="216"/>
      <c r="AG23" s="217"/>
      <c r="AH23" s="220"/>
      <c r="AI23" s="221"/>
      <c r="AJ23" s="216"/>
      <c r="AK23" s="221"/>
      <c r="AL23" s="216"/>
      <c r="AM23" s="217"/>
      <c r="AN23" s="39"/>
      <c r="AO23" s="238"/>
      <c r="AP23" s="143"/>
      <c r="AQ23" s="143"/>
      <c r="AR23" s="143"/>
      <c r="AS23" s="143"/>
      <c r="AT23" s="239"/>
    </row>
    <row r="24" spans="2:46" ht="15.75" customHeight="1" x14ac:dyDescent="0.25">
      <c r="B24" s="254"/>
      <c r="C24" s="143"/>
      <c r="D24" s="155"/>
      <c r="E24" s="154"/>
      <c r="F24" s="143"/>
      <c r="G24" s="143"/>
      <c r="H24" s="143"/>
      <c r="I24" s="155"/>
      <c r="J24" s="234" t="str">
        <f>IF(AND('Mapa final'!$H$31="Media",'Mapa final'!$L$31="Leve"),CONCATENATE("R",'Mapa final'!$A$31),"")</f>
        <v/>
      </c>
      <c r="K24" s="219"/>
      <c r="L24" s="233" t="str">
        <f>IF(AND('Mapa final'!$H$36="Media",'Mapa final'!$L$36="Leve"),CONCATENATE("R",'Mapa final'!$A$36),"")</f>
        <v/>
      </c>
      <c r="M24" s="219"/>
      <c r="N24" s="233" t="str">
        <f>IF(AND('Mapa final'!$H$41="Media",'Mapa final'!$L$41="Leve"),CONCATENATE("R",'Mapa final'!$A$41),"")</f>
        <v/>
      </c>
      <c r="O24" s="215"/>
      <c r="P24" s="234" t="str">
        <f>IF(AND('Mapa final'!$H$31="Media",'Mapa final'!$L$31="Menor"),CONCATENATE("R",'Mapa final'!$A$31),"")</f>
        <v/>
      </c>
      <c r="Q24" s="219"/>
      <c r="R24" s="233" t="str">
        <f>IF(AND('Mapa final'!$H$36="Media",'Mapa final'!$L$36="Menor"),CONCATENATE("R",'Mapa final'!$A$36),"")</f>
        <v/>
      </c>
      <c r="S24" s="219"/>
      <c r="T24" s="233" t="str">
        <f>IF(AND('Mapa final'!$H$41="Media",'Mapa final'!$L$41="Menor"),CONCATENATE("R",'Mapa final'!$A$41),"")</f>
        <v/>
      </c>
      <c r="U24" s="215"/>
      <c r="V24" s="234" t="str">
        <f>IF(AND('Mapa final'!$H$31="Media",'Mapa final'!$L$31="Moderado"),CONCATENATE("R",'Mapa final'!$A$31),"")</f>
        <v/>
      </c>
      <c r="W24" s="219"/>
      <c r="X24" s="233" t="str">
        <f>IF(AND('Mapa final'!$H$36="Media",'Mapa final'!$L$36="Moderado"),CONCATENATE("R",'Mapa final'!$A$36),"")</f>
        <v/>
      </c>
      <c r="Y24" s="219"/>
      <c r="Z24" s="233" t="str">
        <f>IF(AND('Mapa final'!$H$41="Media",'Mapa final'!$L$41="Moderado"),CONCATENATE("R",'Mapa final'!$A$41),"")</f>
        <v/>
      </c>
      <c r="AA24" s="215"/>
      <c r="AB24" s="218" t="str">
        <f>IF(AND('Mapa final'!$H$31="Media",'Mapa final'!$L$31="Mayor"),CONCATENATE("R",'Mapa final'!$A$31),"")</f>
        <v/>
      </c>
      <c r="AC24" s="219"/>
      <c r="AD24" s="214" t="str">
        <f>IF(AND('Mapa final'!$H$36="Media",'Mapa final'!$L$36="Mayor"),CONCATENATE("R",'Mapa final'!$A$36),"")</f>
        <v/>
      </c>
      <c r="AE24" s="219"/>
      <c r="AF24" s="214" t="str">
        <f>IF(AND('Mapa final'!$H$41="Media",'Mapa final'!$L$41="Mayor"),CONCATENATE("R",'Mapa final'!$A$41),"")</f>
        <v/>
      </c>
      <c r="AG24" s="215"/>
      <c r="AH24" s="222" t="str">
        <f>IF(AND('Mapa final'!$H$31="Media",'Mapa final'!$L$31="Catastrófico"),CONCATENATE("R",'Mapa final'!$A$31),"")</f>
        <v/>
      </c>
      <c r="AI24" s="219"/>
      <c r="AJ24" s="223" t="str">
        <f>IF(AND('Mapa final'!$H$36="Media",'Mapa final'!$L$36="Catastrófico"),CONCATENATE("R",'Mapa final'!$A$36),"")</f>
        <v/>
      </c>
      <c r="AK24" s="219"/>
      <c r="AL24" s="223" t="str">
        <f>IF(AND('Mapa final'!$H$41="Media",'Mapa final'!$L$41="Catastrófico"),CONCATENATE("R",'Mapa final'!$A$41),"")</f>
        <v/>
      </c>
      <c r="AM24" s="215"/>
      <c r="AN24" s="39"/>
      <c r="AO24" s="238"/>
      <c r="AP24" s="143"/>
      <c r="AQ24" s="143"/>
      <c r="AR24" s="143"/>
      <c r="AS24" s="143"/>
      <c r="AT24" s="239"/>
    </row>
    <row r="25" spans="2:46" ht="15.75" customHeight="1" x14ac:dyDescent="0.25">
      <c r="B25" s="254"/>
      <c r="C25" s="143"/>
      <c r="D25" s="155"/>
      <c r="E25" s="154"/>
      <c r="F25" s="143"/>
      <c r="G25" s="143"/>
      <c r="H25" s="143"/>
      <c r="I25" s="155"/>
      <c r="J25" s="220"/>
      <c r="K25" s="221"/>
      <c r="L25" s="216"/>
      <c r="M25" s="221"/>
      <c r="N25" s="216"/>
      <c r="O25" s="217"/>
      <c r="P25" s="220"/>
      <c r="Q25" s="221"/>
      <c r="R25" s="216"/>
      <c r="S25" s="221"/>
      <c r="T25" s="216"/>
      <c r="U25" s="217"/>
      <c r="V25" s="220"/>
      <c r="W25" s="221"/>
      <c r="X25" s="216"/>
      <c r="Y25" s="221"/>
      <c r="Z25" s="216"/>
      <c r="AA25" s="217"/>
      <c r="AB25" s="220"/>
      <c r="AC25" s="221"/>
      <c r="AD25" s="216"/>
      <c r="AE25" s="221"/>
      <c r="AF25" s="216"/>
      <c r="AG25" s="217"/>
      <c r="AH25" s="220"/>
      <c r="AI25" s="221"/>
      <c r="AJ25" s="216"/>
      <c r="AK25" s="221"/>
      <c r="AL25" s="216"/>
      <c r="AM25" s="217"/>
      <c r="AN25" s="39"/>
      <c r="AO25" s="238"/>
      <c r="AP25" s="143"/>
      <c r="AQ25" s="143"/>
      <c r="AR25" s="143"/>
      <c r="AS25" s="143"/>
      <c r="AT25" s="239"/>
    </row>
    <row r="26" spans="2:46" ht="15.75" customHeight="1" x14ac:dyDescent="0.25">
      <c r="B26" s="254"/>
      <c r="C26" s="143"/>
      <c r="D26" s="155"/>
      <c r="E26" s="154"/>
      <c r="F26" s="143"/>
      <c r="G26" s="143"/>
      <c r="H26" s="143"/>
      <c r="I26" s="155"/>
      <c r="J26" s="234" t="e">
        <f>IF(AND('Mapa final'!#REF!="Media",'Mapa final'!#REF!="Leve"),CONCATENATE("R",'Mapa final'!#REF!),"")</f>
        <v>#REF!</v>
      </c>
      <c r="K26" s="219"/>
      <c r="L26" s="233" t="e">
        <f>IF(AND('Mapa final'!#REF!="Media",'Mapa final'!#REF!="Leve"),CONCATENATE("R",'Mapa final'!#REF!),"")</f>
        <v>#REF!</v>
      </c>
      <c r="M26" s="219"/>
      <c r="N26" s="233" t="e">
        <f>IF(AND('Mapa final'!#REF!="Media",'Mapa final'!#REF!="Leve"),CONCATENATE("R",'Mapa final'!#REF!),"")</f>
        <v>#REF!</v>
      </c>
      <c r="O26" s="215"/>
      <c r="P26" s="234" t="e">
        <f>IF(AND('Mapa final'!#REF!="Media",'Mapa final'!#REF!="Menor"),CONCATENATE("R",'Mapa final'!#REF!),"")</f>
        <v>#REF!</v>
      </c>
      <c r="Q26" s="219"/>
      <c r="R26" s="233" t="e">
        <f>IF(AND('Mapa final'!#REF!="Media",'Mapa final'!#REF!="Menor"),CONCATENATE("R",'Mapa final'!#REF!),"")</f>
        <v>#REF!</v>
      </c>
      <c r="S26" s="219"/>
      <c r="T26" s="233" t="e">
        <f>IF(AND('Mapa final'!#REF!="Media",'Mapa final'!#REF!="Menor"),CONCATENATE("R",'Mapa final'!#REF!),"")</f>
        <v>#REF!</v>
      </c>
      <c r="U26" s="215"/>
      <c r="V26" s="234" t="e">
        <f>IF(AND('Mapa final'!#REF!="Media",'Mapa final'!#REF!="Moderado"),CONCATENATE("R",'Mapa final'!#REF!),"")</f>
        <v>#REF!</v>
      </c>
      <c r="W26" s="219"/>
      <c r="X26" s="233" t="e">
        <f>IF(AND('Mapa final'!#REF!="Media",'Mapa final'!#REF!="Moderado"),CONCATENATE("R",'Mapa final'!#REF!),"")</f>
        <v>#REF!</v>
      </c>
      <c r="Y26" s="219"/>
      <c r="Z26" s="233" t="e">
        <f>IF(AND('Mapa final'!#REF!="Media",'Mapa final'!#REF!="Moderado"),CONCATENATE("R",'Mapa final'!#REF!),"")</f>
        <v>#REF!</v>
      </c>
      <c r="AA26" s="215"/>
      <c r="AB26" s="218" t="e">
        <f>IF(AND('Mapa final'!#REF!="Media",'Mapa final'!#REF!="Mayor"),CONCATENATE("R",'Mapa final'!#REF!),"")</f>
        <v>#REF!</v>
      </c>
      <c r="AC26" s="219"/>
      <c r="AD26" s="214" t="e">
        <f>IF(AND('Mapa final'!#REF!="Media",'Mapa final'!#REF!="Mayor"),CONCATENATE("R",'Mapa final'!#REF!),"")</f>
        <v>#REF!</v>
      </c>
      <c r="AE26" s="219"/>
      <c r="AF26" s="214" t="e">
        <f>IF(AND('Mapa final'!#REF!="Media",'Mapa final'!#REF!="Mayor"),CONCATENATE("R",'Mapa final'!#REF!),"")</f>
        <v>#REF!</v>
      </c>
      <c r="AG26" s="215"/>
      <c r="AH26" s="222" t="e">
        <f>IF(AND('Mapa final'!#REF!="Media",'Mapa final'!#REF!="Catastrófico"),CONCATENATE("R",'Mapa final'!#REF!),"")</f>
        <v>#REF!</v>
      </c>
      <c r="AI26" s="219"/>
      <c r="AJ26" s="223" t="e">
        <f>IF(AND('Mapa final'!#REF!="Media",'Mapa final'!#REF!="Catastrófico"),CONCATENATE("R",'Mapa final'!#REF!),"")</f>
        <v>#REF!</v>
      </c>
      <c r="AK26" s="219"/>
      <c r="AL26" s="223" t="e">
        <f>IF(AND('Mapa final'!#REF!="Media",'Mapa final'!#REF!="Catastrófico"),CONCATENATE("R",'Mapa final'!#REF!),"")</f>
        <v>#REF!</v>
      </c>
      <c r="AM26" s="215"/>
      <c r="AN26" s="39"/>
      <c r="AO26" s="238"/>
      <c r="AP26" s="143"/>
      <c r="AQ26" s="143"/>
      <c r="AR26" s="143"/>
      <c r="AS26" s="143"/>
      <c r="AT26" s="239"/>
    </row>
    <row r="27" spans="2:46" ht="15.75" customHeight="1" x14ac:dyDescent="0.25">
      <c r="B27" s="254"/>
      <c r="C27" s="143"/>
      <c r="D27" s="155"/>
      <c r="E27" s="154"/>
      <c r="F27" s="143"/>
      <c r="G27" s="143"/>
      <c r="H27" s="143"/>
      <c r="I27" s="155"/>
      <c r="J27" s="220"/>
      <c r="K27" s="221"/>
      <c r="L27" s="216"/>
      <c r="M27" s="221"/>
      <c r="N27" s="216"/>
      <c r="O27" s="217"/>
      <c r="P27" s="220"/>
      <c r="Q27" s="221"/>
      <c r="R27" s="216"/>
      <c r="S27" s="221"/>
      <c r="T27" s="216"/>
      <c r="U27" s="217"/>
      <c r="V27" s="220"/>
      <c r="W27" s="221"/>
      <c r="X27" s="216"/>
      <c r="Y27" s="221"/>
      <c r="Z27" s="216"/>
      <c r="AA27" s="217"/>
      <c r="AB27" s="220"/>
      <c r="AC27" s="221"/>
      <c r="AD27" s="216"/>
      <c r="AE27" s="221"/>
      <c r="AF27" s="216"/>
      <c r="AG27" s="217"/>
      <c r="AH27" s="220"/>
      <c r="AI27" s="221"/>
      <c r="AJ27" s="216"/>
      <c r="AK27" s="221"/>
      <c r="AL27" s="216"/>
      <c r="AM27" s="217"/>
      <c r="AN27" s="39"/>
      <c r="AO27" s="238"/>
      <c r="AP27" s="143"/>
      <c r="AQ27" s="143"/>
      <c r="AR27" s="143"/>
      <c r="AS27" s="143"/>
      <c r="AT27" s="239"/>
    </row>
    <row r="28" spans="2:46" ht="15.75" customHeight="1" x14ac:dyDescent="0.25">
      <c r="B28" s="254"/>
      <c r="C28" s="143"/>
      <c r="D28" s="155"/>
      <c r="E28" s="154"/>
      <c r="F28" s="143"/>
      <c r="G28" s="143"/>
      <c r="H28" s="143"/>
      <c r="I28" s="155"/>
      <c r="J28" s="234" t="e">
        <f>IF(AND('Mapa final'!#REF!="Media",'Mapa final'!#REF!="Leve"),CONCATENATE("R",'Mapa final'!#REF!),"")</f>
        <v>#REF!</v>
      </c>
      <c r="K28" s="219"/>
      <c r="L28" s="233" t="str">
        <f>IF(AND('Mapa final'!$H$46="Media",'Mapa final'!$L$46="Leve"),CONCATENATE("R",'Mapa final'!$A$46),"")</f>
        <v/>
      </c>
      <c r="M28" s="219"/>
      <c r="N28" s="233" t="str">
        <f>IF(AND('Mapa final'!$H$52="Media",'Mapa final'!$L$52="Leve"),CONCATENATE("R",'Mapa final'!$A$52),"")</f>
        <v/>
      </c>
      <c r="O28" s="215"/>
      <c r="P28" s="234" t="e">
        <f>IF(AND('Mapa final'!#REF!="Media",'Mapa final'!#REF!="Menor"),CONCATENATE("R",'Mapa final'!#REF!),"")</f>
        <v>#REF!</v>
      </c>
      <c r="Q28" s="219"/>
      <c r="R28" s="233" t="str">
        <f>IF(AND('Mapa final'!$H$46="Media",'Mapa final'!$L$46="Menor"),CONCATENATE("R",'Mapa final'!$A$46),"")</f>
        <v/>
      </c>
      <c r="S28" s="219"/>
      <c r="T28" s="233" t="str">
        <f>IF(AND('Mapa final'!$H$52="Media",'Mapa final'!$L$52="Menor"),CONCATENATE("R",'Mapa final'!$A$52),"")</f>
        <v/>
      </c>
      <c r="U28" s="215"/>
      <c r="V28" s="234" t="e">
        <f>IF(AND('Mapa final'!#REF!="Media",'Mapa final'!#REF!="Moderado"),CONCATENATE("R",'Mapa final'!#REF!),"")</f>
        <v>#REF!</v>
      </c>
      <c r="W28" s="219"/>
      <c r="X28" s="233" t="str">
        <f>IF(AND('Mapa final'!$H$46="Media",'Mapa final'!$L$46="Moderado"),CONCATENATE("R",'Mapa final'!$A$46),"")</f>
        <v/>
      </c>
      <c r="Y28" s="219"/>
      <c r="Z28" s="233" t="str">
        <f>IF(AND('Mapa final'!$H$52="Media",'Mapa final'!$L$52="Moderado"),CONCATENATE("R",'Mapa final'!$A$52),"")</f>
        <v/>
      </c>
      <c r="AA28" s="215"/>
      <c r="AB28" s="218" t="e">
        <f>IF(AND('Mapa final'!#REF!="Media",'Mapa final'!#REF!="Mayor"),CONCATENATE("R",'Mapa final'!#REF!),"")</f>
        <v>#REF!</v>
      </c>
      <c r="AC28" s="219"/>
      <c r="AD28" s="214" t="str">
        <f>IF(AND('Mapa final'!$H$46="Media",'Mapa final'!$L$46="Mayor"),CONCATENATE("R",'Mapa final'!$A$46),"")</f>
        <v/>
      </c>
      <c r="AE28" s="219"/>
      <c r="AF28" s="214" t="str">
        <f>IF(AND('Mapa final'!$H$52="Media",'Mapa final'!$L$52="Mayor"),CONCATENATE("R",'Mapa final'!$A$52),"")</f>
        <v/>
      </c>
      <c r="AG28" s="215"/>
      <c r="AH28" s="222" t="e">
        <f>IF(AND('Mapa final'!#REF!="Media",'Mapa final'!#REF!="Catastrófico"),CONCATENATE("R",'Mapa final'!#REF!),"")</f>
        <v>#REF!</v>
      </c>
      <c r="AI28" s="219"/>
      <c r="AJ28" s="223" t="str">
        <f>IF(AND('Mapa final'!$H$46="Media",'Mapa final'!$L$46="Catastrófico"),CONCATENATE("R",'Mapa final'!$A$46),"")</f>
        <v/>
      </c>
      <c r="AK28" s="219"/>
      <c r="AL28" s="223" t="str">
        <f>IF(AND('Mapa final'!$H$52="Media",'Mapa final'!$L$52="Catastrófico"),CONCATENATE("R",'Mapa final'!$A$52),"")</f>
        <v/>
      </c>
      <c r="AM28" s="215"/>
      <c r="AN28" s="39"/>
      <c r="AO28" s="238"/>
      <c r="AP28" s="143"/>
      <c r="AQ28" s="143"/>
      <c r="AR28" s="143"/>
      <c r="AS28" s="143"/>
      <c r="AT28" s="239"/>
    </row>
    <row r="29" spans="2:46" ht="15.75" customHeight="1" x14ac:dyDescent="0.25">
      <c r="B29" s="254"/>
      <c r="C29" s="143"/>
      <c r="D29" s="155"/>
      <c r="E29" s="156"/>
      <c r="F29" s="139"/>
      <c r="G29" s="139"/>
      <c r="H29" s="139"/>
      <c r="I29" s="140"/>
      <c r="J29" s="220"/>
      <c r="K29" s="221"/>
      <c r="L29" s="216"/>
      <c r="M29" s="221"/>
      <c r="N29" s="216"/>
      <c r="O29" s="217"/>
      <c r="P29" s="156"/>
      <c r="Q29" s="227"/>
      <c r="R29" s="228"/>
      <c r="S29" s="227"/>
      <c r="T29" s="228"/>
      <c r="U29" s="140"/>
      <c r="V29" s="156"/>
      <c r="W29" s="227"/>
      <c r="X29" s="228"/>
      <c r="Y29" s="227"/>
      <c r="Z29" s="228"/>
      <c r="AA29" s="140"/>
      <c r="AB29" s="156"/>
      <c r="AC29" s="227"/>
      <c r="AD29" s="228"/>
      <c r="AE29" s="227"/>
      <c r="AF29" s="228"/>
      <c r="AG29" s="140"/>
      <c r="AH29" s="156"/>
      <c r="AI29" s="227"/>
      <c r="AJ29" s="228"/>
      <c r="AK29" s="227"/>
      <c r="AL29" s="228"/>
      <c r="AM29" s="140"/>
      <c r="AN29" s="39"/>
      <c r="AO29" s="240"/>
      <c r="AP29" s="241"/>
      <c r="AQ29" s="241"/>
      <c r="AR29" s="241"/>
      <c r="AS29" s="241"/>
      <c r="AT29" s="242"/>
    </row>
    <row r="30" spans="2:46" ht="15.75" customHeight="1" x14ac:dyDescent="0.25">
      <c r="B30" s="254"/>
      <c r="C30" s="143"/>
      <c r="D30" s="155"/>
      <c r="E30" s="247" t="s">
        <v>156</v>
      </c>
      <c r="F30" s="152"/>
      <c r="G30" s="152"/>
      <c r="H30" s="152"/>
      <c r="I30" s="152"/>
      <c r="J30" s="248" t="str">
        <f>IF(AND('Mapa final'!$H$16="Baja",'Mapa final'!$L$16="Leve"),CONCATENATE("R",'Mapa final'!$A$16),"")</f>
        <v/>
      </c>
      <c r="K30" s="225"/>
      <c r="L30" s="250" t="str">
        <f>IF(AND('Mapa final'!$H$21="Baja",'Mapa final'!$L$21="Leve"),CONCATENATE("R",'Mapa final'!$A$21),"")</f>
        <v/>
      </c>
      <c r="M30" s="225"/>
      <c r="N30" s="250" t="str">
        <f>IF(AND('Mapa final'!$H$26="Baja",'Mapa final'!$L$26="Leve"),CONCATENATE("R",'Mapa final'!$A$26),"")</f>
        <v/>
      </c>
      <c r="O30" s="153"/>
      <c r="P30" s="229" t="str">
        <f>IF(AND('Mapa final'!$H$16="Baja",'Mapa final'!$L$16="Menor"),CONCATENATE("R",'Mapa final'!$A$16),"")</f>
        <v/>
      </c>
      <c r="Q30" s="225"/>
      <c r="R30" s="229" t="str">
        <f>IF(AND('Mapa final'!$H$21="Baja",'Mapa final'!$L$21="Menor"),CONCATENATE("R",'Mapa final'!$A$21),"")</f>
        <v/>
      </c>
      <c r="S30" s="225"/>
      <c r="T30" s="229" t="str">
        <f>IF(AND('Mapa final'!$H$26="Baja",'Mapa final'!$L$26="Menor"),CONCATENATE("R",'Mapa final'!$A$26),"")</f>
        <v/>
      </c>
      <c r="U30" s="153"/>
      <c r="V30" s="230" t="str">
        <f>IF(AND('Mapa final'!$H$16="Baja",'Mapa final'!$L$16="Moderado"),CONCATENATE("R",'Mapa final'!$A$16),"")</f>
        <v/>
      </c>
      <c r="W30" s="225"/>
      <c r="X30" s="229" t="str">
        <f>IF(AND('Mapa final'!$H$21="Baja",'Mapa final'!$L$21="Moderado"),CONCATENATE("R",'Mapa final'!$A$21),"")</f>
        <v/>
      </c>
      <c r="Y30" s="225"/>
      <c r="Z30" s="229" t="str">
        <f>IF(AND('Mapa final'!$H$26="Baja",'Mapa final'!$L$26="Moderado"),CONCATENATE("R",'Mapa final'!$A$26),"")</f>
        <v/>
      </c>
      <c r="AA30" s="153"/>
      <c r="AB30" s="224" t="str">
        <f>IF(AND('Mapa final'!$H$16="Baja",'Mapa final'!$L$16="Mayor"),CONCATENATE("R",'Mapa final'!$A$16),"")</f>
        <v/>
      </c>
      <c r="AC30" s="225"/>
      <c r="AD30" s="226" t="str">
        <f>IF(AND('Mapa final'!$H$21="Baja",'Mapa final'!$L$21="Mayor"),CONCATENATE("R",'Mapa final'!$A$21),"")</f>
        <v/>
      </c>
      <c r="AE30" s="225"/>
      <c r="AF30" s="226" t="str">
        <f>IF(AND('Mapa final'!$H$26="Baja",'Mapa final'!$L$26="Mayor"),CONCATENATE("R",'Mapa final'!$A$26),"")</f>
        <v/>
      </c>
      <c r="AG30" s="153"/>
      <c r="AH30" s="231" t="str">
        <f>IF(AND('Mapa final'!$H$16="Baja",'Mapa final'!$L$16="Catastrófico"),CONCATENATE("R",'Mapa final'!$A$16),"")</f>
        <v/>
      </c>
      <c r="AI30" s="225"/>
      <c r="AJ30" s="232" t="str">
        <f>IF(AND('Mapa final'!$H$21="Baja",'Mapa final'!$L$21="Catastrófico"),CONCATENATE("R",'Mapa final'!$A$21),"")</f>
        <v/>
      </c>
      <c r="AK30" s="225"/>
      <c r="AL30" s="232" t="str">
        <f>IF(AND('Mapa final'!$H$26="Baja",'Mapa final'!$L$26="Catastrófico"),CONCATENATE("R",'Mapa final'!$A$26),"")</f>
        <v/>
      </c>
      <c r="AM30" s="153"/>
      <c r="AN30" s="39"/>
      <c r="AO30" s="235" t="s">
        <v>157</v>
      </c>
      <c r="AP30" s="236"/>
      <c r="AQ30" s="236"/>
      <c r="AR30" s="236"/>
      <c r="AS30" s="236"/>
      <c r="AT30" s="237"/>
    </row>
    <row r="31" spans="2:46" ht="15.75" customHeight="1" x14ac:dyDescent="0.25">
      <c r="B31" s="254"/>
      <c r="C31" s="143"/>
      <c r="D31" s="155"/>
      <c r="E31" s="154"/>
      <c r="F31" s="143"/>
      <c r="G31" s="143"/>
      <c r="H31" s="143"/>
      <c r="I31" s="143"/>
      <c r="J31" s="220"/>
      <c r="K31" s="221"/>
      <c r="L31" s="216"/>
      <c r="M31" s="221"/>
      <c r="N31" s="216"/>
      <c r="O31" s="217"/>
      <c r="P31" s="216"/>
      <c r="Q31" s="221"/>
      <c r="R31" s="216"/>
      <c r="S31" s="221"/>
      <c r="T31" s="216"/>
      <c r="U31" s="217"/>
      <c r="V31" s="220"/>
      <c r="W31" s="221"/>
      <c r="X31" s="216"/>
      <c r="Y31" s="221"/>
      <c r="Z31" s="216"/>
      <c r="AA31" s="217"/>
      <c r="AB31" s="220"/>
      <c r="AC31" s="221"/>
      <c r="AD31" s="216"/>
      <c r="AE31" s="221"/>
      <c r="AF31" s="216"/>
      <c r="AG31" s="217"/>
      <c r="AH31" s="220"/>
      <c r="AI31" s="221"/>
      <c r="AJ31" s="216"/>
      <c r="AK31" s="221"/>
      <c r="AL31" s="216"/>
      <c r="AM31" s="217"/>
      <c r="AN31" s="39"/>
      <c r="AO31" s="238"/>
      <c r="AP31" s="143"/>
      <c r="AQ31" s="143"/>
      <c r="AR31" s="143"/>
      <c r="AS31" s="143"/>
      <c r="AT31" s="239"/>
    </row>
    <row r="32" spans="2:46" ht="15.75" customHeight="1" x14ac:dyDescent="0.25">
      <c r="B32" s="254"/>
      <c r="C32" s="143"/>
      <c r="D32" s="155"/>
      <c r="E32" s="154"/>
      <c r="F32" s="143"/>
      <c r="G32" s="143"/>
      <c r="H32" s="143"/>
      <c r="I32" s="143"/>
      <c r="J32" s="249" t="str">
        <f>IF(AND('Mapa final'!$H$31="Baja",'Mapa final'!$L$31="Leve"),CONCATENATE("R",'Mapa final'!$A$31),"")</f>
        <v/>
      </c>
      <c r="K32" s="219"/>
      <c r="L32" s="246" t="str">
        <f>IF(AND('Mapa final'!$H$36="Baja",'Mapa final'!$L$36="Leve"),CONCATENATE("R",'Mapa final'!$A$36),"")</f>
        <v/>
      </c>
      <c r="M32" s="219"/>
      <c r="N32" s="246" t="str">
        <f>IF(AND('Mapa final'!$H$41="Baja",'Mapa final'!$L$41="Leve"),CONCATENATE("R",'Mapa final'!$A$41),"")</f>
        <v/>
      </c>
      <c r="O32" s="215"/>
      <c r="P32" s="233" t="str">
        <f>IF(AND('Mapa final'!$H$31="Baja",'Mapa final'!$L$31="Menor"),CONCATENATE("R",'Mapa final'!$A$31),"")</f>
        <v/>
      </c>
      <c r="Q32" s="219"/>
      <c r="R32" s="233" t="str">
        <f>IF(AND('Mapa final'!$H$36="Baja",'Mapa final'!$L$36="Menor"),CONCATENATE("R",'Mapa final'!$A$36),"")</f>
        <v/>
      </c>
      <c r="S32" s="219"/>
      <c r="T32" s="233" t="str">
        <f>IF(AND('Mapa final'!$H$41="Baja",'Mapa final'!$L$41="Menor"),CONCATENATE("R",'Mapa final'!$A$41),"")</f>
        <v/>
      </c>
      <c r="U32" s="215"/>
      <c r="V32" s="234" t="str">
        <f>IF(AND('Mapa final'!$H$31="Baja",'Mapa final'!$L$31="Moderado"),CONCATENATE("R",'Mapa final'!$A$31),"")</f>
        <v/>
      </c>
      <c r="W32" s="219"/>
      <c r="X32" s="233" t="str">
        <f>IF(AND('Mapa final'!$H$36="Baja",'Mapa final'!$L$36="Moderado"),CONCATENATE("R",'Mapa final'!$A$36),"")</f>
        <v/>
      </c>
      <c r="Y32" s="219"/>
      <c r="Z32" s="233" t="str">
        <f>IF(AND('Mapa final'!$H$41="Baja",'Mapa final'!$L$41="Moderado"),CONCATENATE("R",'Mapa final'!$A$41),"")</f>
        <v/>
      </c>
      <c r="AA32" s="215"/>
      <c r="AB32" s="218" t="str">
        <f>IF(AND('Mapa final'!$H$31="Baja",'Mapa final'!$L$31="Mayor"),CONCATENATE("R",'Mapa final'!$A$31),"")</f>
        <v/>
      </c>
      <c r="AC32" s="219"/>
      <c r="AD32" s="214" t="str">
        <f>IF(AND('Mapa final'!$H$36="Baja",'Mapa final'!$L$36="Mayor"),CONCATENATE("R",'Mapa final'!$A$36),"")</f>
        <v/>
      </c>
      <c r="AE32" s="219"/>
      <c r="AF32" s="214" t="str">
        <f>IF(AND('Mapa final'!$H$41="Baja",'Mapa final'!$L$41="Mayor"),CONCATENATE("R",'Mapa final'!$A$41),"")</f>
        <v/>
      </c>
      <c r="AG32" s="215"/>
      <c r="AH32" s="222" t="str">
        <f>IF(AND('Mapa final'!$H$31="Baja",'Mapa final'!$L$31="Catastrófico"),CONCATENATE("R",'Mapa final'!$A$31),"")</f>
        <v/>
      </c>
      <c r="AI32" s="219"/>
      <c r="AJ32" s="223" t="str">
        <f>IF(AND('Mapa final'!$H$36="Baja",'Mapa final'!$L$36="Catastrófico"),CONCATENATE("R",'Mapa final'!$A$36),"")</f>
        <v/>
      </c>
      <c r="AK32" s="219"/>
      <c r="AL32" s="223" t="str">
        <f>IF(AND('Mapa final'!$H$41="Baja",'Mapa final'!$L$41="Catastrófico"),CONCATENATE("R",'Mapa final'!$A$41),"")</f>
        <v/>
      </c>
      <c r="AM32" s="215"/>
      <c r="AN32" s="39"/>
      <c r="AO32" s="238"/>
      <c r="AP32" s="143"/>
      <c r="AQ32" s="143"/>
      <c r="AR32" s="143"/>
      <c r="AS32" s="143"/>
      <c r="AT32" s="239"/>
    </row>
    <row r="33" spans="2:46" ht="15.75" customHeight="1" x14ac:dyDescent="0.25">
      <c r="B33" s="254"/>
      <c r="C33" s="143"/>
      <c r="D33" s="155"/>
      <c r="E33" s="154"/>
      <c r="F33" s="143"/>
      <c r="G33" s="143"/>
      <c r="H33" s="143"/>
      <c r="I33" s="143"/>
      <c r="J33" s="220"/>
      <c r="K33" s="221"/>
      <c r="L33" s="216"/>
      <c r="M33" s="221"/>
      <c r="N33" s="216"/>
      <c r="O33" s="217"/>
      <c r="P33" s="216"/>
      <c r="Q33" s="221"/>
      <c r="R33" s="216"/>
      <c r="S33" s="221"/>
      <c r="T33" s="216"/>
      <c r="U33" s="217"/>
      <c r="V33" s="220"/>
      <c r="W33" s="221"/>
      <c r="X33" s="216"/>
      <c r="Y33" s="221"/>
      <c r="Z33" s="216"/>
      <c r="AA33" s="217"/>
      <c r="AB33" s="220"/>
      <c r="AC33" s="221"/>
      <c r="AD33" s="216"/>
      <c r="AE33" s="221"/>
      <c r="AF33" s="216"/>
      <c r="AG33" s="217"/>
      <c r="AH33" s="220"/>
      <c r="AI33" s="221"/>
      <c r="AJ33" s="216"/>
      <c r="AK33" s="221"/>
      <c r="AL33" s="216"/>
      <c r="AM33" s="217"/>
      <c r="AN33" s="39"/>
      <c r="AO33" s="238"/>
      <c r="AP33" s="143"/>
      <c r="AQ33" s="143"/>
      <c r="AR33" s="143"/>
      <c r="AS33" s="143"/>
      <c r="AT33" s="239"/>
    </row>
    <row r="34" spans="2:46" ht="15.75" customHeight="1" x14ac:dyDescent="0.25">
      <c r="B34" s="254"/>
      <c r="C34" s="143"/>
      <c r="D34" s="155"/>
      <c r="E34" s="154"/>
      <c r="F34" s="143"/>
      <c r="G34" s="143"/>
      <c r="H34" s="143"/>
      <c r="I34" s="143"/>
      <c r="J34" s="249" t="e">
        <f>IF(AND('Mapa final'!#REF!="Baja",'Mapa final'!#REF!="Leve"),CONCATENATE("R",'Mapa final'!#REF!),"")</f>
        <v>#REF!</v>
      </c>
      <c r="K34" s="219"/>
      <c r="L34" s="246" t="e">
        <f>IF(AND('Mapa final'!#REF!="Baja",'Mapa final'!#REF!="Leve"),CONCATENATE("R",'Mapa final'!#REF!),"")</f>
        <v>#REF!</v>
      </c>
      <c r="M34" s="219"/>
      <c r="N34" s="246" t="e">
        <f>IF(AND('Mapa final'!#REF!="Baja",'Mapa final'!#REF!="Leve"),CONCATENATE("R",'Mapa final'!#REF!),"")</f>
        <v>#REF!</v>
      </c>
      <c r="O34" s="215"/>
      <c r="P34" s="233" t="e">
        <f>IF(AND('Mapa final'!#REF!="Baja",'Mapa final'!#REF!="Menor"),CONCATENATE("R",'Mapa final'!#REF!),"")</f>
        <v>#REF!</v>
      </c>
      <c r="Q34" s="219"/>
      <c r="R34" s="233" t="e">
        <f>IF(AND('Mapa final'!#REF!="Baja",'Mapa final'!#REF!="Menor"),CONCATENATE("R",'Mapa final'!#REF!),"")</f>
        <v>#REF!</v>
      </c>
      <c r="S34" s="219"/>
      <c r="T34" s="233" t="e">
        <f>IF(AND('Mapa final'!#REF!="Baja",'Mapa final'!#REF!="Menor"),CONCATENATE("R",'Mapa final'!#REF!),"")</f>
        <v>#REF!</v>
      </c>
      <c r="U34" s="215"/>
      <c r="V34" s="234" t="e">
        <f>IF(AND('Mapa final'!#REF!="Baja",'Mapa final'!#REF!="Moderado"),CONCATENATE("R",'Mapa final'!#REF!),"")</f>
        <v>#REF!</v>
      </c>
      <c r="W34" s="219"/>
      <c r="X34" s="233" t="e">
        <f>IF(AND('Mapa final'!#REF!="Baja",'Mapa final'!#REF!="Moderado"),CONCATENATE("R",'Mapa final'!#REF!),"")</f>
        <v>#REF!</v>
      </c>
      <c r="Y34" s="219"/>
      <c r="Z34" s="233" t="e">
        <f>IF(AND('Mapa final'!#REF!="Baja",'Mapa final'!#REF!="Moderado"),CONCATENATE("R",'Mapa final'!#REF!),"")</f>
        <v>#REF!</v>
      </c>
      <c r="AA34" s="215"/>
      <c r="AB34" s="218" t="e">
        <f>IF(AND('Mapa final'!#REF!="Baja",'Mapa final'!#REF!="Mayor"),CONCATENATE("R",'Mapa final'!#REF!),"")</f>
        <v>#REF!</v>
      </c>
      <c r="AC34" s="219"/>
      <c r="AD34" s="214" t="e">
        <f>IF(AND('Mapa final'!#REF!="Baja",'Mapa final'!#REF!="Mayor"),CONCATENATE("R",'Mapa final'!#REF!),"")</f>
        <v>#REF!</v>
      </c>
      <c r="AE34" s="219"/>
      <c r="AF34" s="214" t="e">
        <f>IF(AND('Mapa final'!#REF!="Baja",'Mapa final'!#REF!="Mayor"),CONCATENATE("R",'Mapa final'!#REF!),"")</f>
        <v>#REF!</v>
      </c>
      <c r="AG34" s="215"/>
      <c r="AH34" s="222" t="e">
        <f>IF(AND('Mapa final'!#REF!="Baja",'Mapa final'!#REF!="Catastrófico"),CONCATENATE("R",'Mapa final'!#REF!),"")</f>
        <v>#REF!</v>
      </c>
      <c r="AI34" s="219"/>
      <c r="AJ34" s="223" t="e">
        <f>IF(AND('Mapa final'!#REF!="Baja",'Mapa final'!#REF!="Catastrófico"),CONCATENATE("R",'Mapa final'!#REF!),"")</f>
        <v>#REF!</v>
      </c>
      <c r="AK34" s="219"/>
      <c r="AL34" s="223" t="e">
        <f>IF(AND('Mapa final'!#REF!="Baja",'Mapa final'!#REF!="Catastrófico"),CONCATENATE("R",'Mapa final'!#REF!),"")</f>
        <v>#REF!</v>
      </c>
      <c r="AM34" s="215"/>
      <c r="AN34" s="39"/>
      <c r="AO34" s="238"/>
      <c r="AP34" s="143"/>
      <c r="AQ34" s="143"/>
      <c r="AR34" s="143"/>
      <c r="AS34" s="143"/>
      <c r="AT34" s="239"/>
    </row>
    <row r="35" spans="2:46" ht="15.75" customHeight="1" x14ac:dyDescent="0.25">
      <c r="B35" s="254"/>
      <c r="C35" s="143"/>
      <c r="D35" s="155"/>
      <c r="E35" s="154"/>
      <c r="F35" s="143"/>
      <c r="G35" s="143"/>
      <c r="H35" s="143"/>
      <c r="I35" s="143"/>
      <c r="J35" s="220"/>
      <c r="K35" s="221"/>
      <c r="L35" s="216"/>
      <c r="M35" s="221"/>
      <c r="N35" s="216"/>
      <c r="O35" s="217"/>
      <c r="P35" s="216"/>
      <c r="Q35" s="221"/>
      <c r="R35" s="216"/>
      <c r="S35" s="221"/>
      <c r="T35" s="216"/>
      <c r="U35" s="217"/>
      <c r="V35" s="220"/>
      <c r="W35" s="221"/>
      <c r="X35" s="216"/>
      <c r="Y35" s="221"/>
      <c r="Z35" s="216"/>
      <c r="AA35" s="217"/>
      <c r="AB35" s="220"/>
      <c r="AC35" s="221"/>
      <c r="AD35" s="216"/>
      <c r="AE35" s="221"/>
      <c r="AF35" s="216"/>
      <c r="AG35" s="217"/>
      <c r="AH35" s="220"/>
      <c r="AI35" s="221"/>
      <c r="AJ35" s="216"/>
      <c r="AK35" s="221"/>
      <c r="AL35" s="216"/>
      <c r="AM35" s="217"/>
      <c r="AN35" s="39"/>
      <c r="AO35" s="238"/>
      <c r="AP35" s="143"/>
      <c r="AQ35" s="143"/>
      <c r="AR35" s="143"/>
      <c r="AS35" s="143"/>
      <c r="AT35" s="239"/>
    </row>
    <row r="36" spans="2:46" ht="15.75" customHeight="1" x14ac:dyDescent="0.25">
      <c r="B36" s="254"/>
      <c r="C36" s="143"/>
      <c r="D36" s="155"/>
      <c r="E36" s="154"/>
      <c r="F36" s="143"/>
      <c r="G36" s="143"/>
      <c r="H36" s="143"/>
      <c r="I36" s="143"/>
      <c r="J36" s="249" t="e">
        <f>IF(AND('Mapa final'!#REF!="Baja",'Mapa final'!#REF!="Leve"),CONCATENATE("R",'Mapa final'!#REF!),"")</f>
        <v>#REF!</v>
      </c>
      <c r="K36" s="219"/>
      <c r="L36" s="246" t="str">
        <f>IF(AND('Mapa final'!$H$46="Baja",'Mapa final'!$L$46="Leve"),CONCATENATE("R",'Mapa final'!$A$46),"")</f>
        <v/>
      </c>
      <c r="M36" s="219"/>
      <c r="N36" s="246" t="str">
        <f>IF(AND('Mapa final'!$H$52="Baja",'Mapa final'!$L$52="Leve"),CONCATENATE("R",'Mapa final'!$A$52),"")</f>
        <v/>
      </c>
      <c r="O36" s="215"/>
      <c r="P36" s="233" t="e">
        <f>IF(AND('Mapa final'!#REF!="Baja",'Mapa final'!#REF!="Menor"),CONCATENATE("R",'Mapa final'!#REF!),"")</f>
        <v>#REF!</v>
      </c>
      <c r="Q36" s="219"/>
      <c r="R36" s="233" t="str">
        <f>IF(AND('Mapa final'!$H$46="Baja",'Mapa final'!$L$46="Menor"),CONCATENATE("R",'Mapa final'!$A$46),"")</f>
        <v/>
      </c>
      <c r="S36" s="219"/>
      <c r="T36" s="233" t="str">
        <f>IF(AND('Mapa final'!$H$52="Baja",'Mapa final'!$L$52="Menor"),CONCATENATE("R",'Mapa final'!$A$52),"")</f>
        <v/>
      </c>
      <c r="U36" s="215"/>
      <c r="V36" s="234" t="e">
        <f>IF(AND('Mapa final'!#REF!="Baja",'Mapa final'!#REF!="Moderado"),CONCATENATE("R",'Mapa final'!#REF!),"")</f>
        <v>#REF!</v>
      </c>
      <c r="W36" s="219"/>
      <c r="X36" s="233" t="str">
        <f>IF(AND('Mapa final'!$H$46="Baja",'Mapa final'!$L$46="Moderado"),CONCATENATE("R",'Mapa final'!$A$46),"")</f>
        <v/>
      </c>
      <c r="Y36" s="219"/>
      <c r="Z36" s="233" t="str">
        <f>IF(AND('Mapa final'!$H$52="Baja",'Mapa final'!$L$52="Moderado"),CONCATENATE("R",'Mapa final'!$A$52),"")</f>
        <v/>
      </c>
      <c r="AA36" s="215"/>
      <c r="AB36" s="218" t="e">
        <f>IF(AND('Mapa final'!#REF!="Baja",'Mapa final'!#REF!="Mayor"),CONCATENATE("R",'Mapa final'!#REF!),"")</f>
        <v>#REF!</v>
      </c>
      <c r="AC36" s="219"/>
      <c r="AD36" s="214" t="str">
        <f>IF(AND('Mapa final'!$H$46="Baja",'Mapa final'!$L$46="Mayor"),CONCATENATE("R",'Mapa final'!$A$46),"")</f>
        <v/>
      </c>
      <c r="AE36" s="219"/>
      <c r="AF36" s="214" t="str">
        <f>IF(AND('Mapa final'!$H$52="Baja",'Mapa final'!$L$52="Mayor"),CONCATENATE("R",'Mapa final'!$A$52),"")</f>
        <v/>
      </c>
      <c r="AG36" s="215"/>
      <c r="AH36" s="222" t="e">
        <f>IF(AND('Mapa final'!#REF!="Baja",'Mapa final'!#REF!="Catastrófico"),CONCATENATE("R",'Mapa final'!#REF!),"")</f>
        <v>#REF!</v>
      </c>
      <c r="AI36" s="219"/>
      <c r="AJ36" s="223" t="str">
        <f>IF(AND('Mapa final'!$H$46="Baja",'Mapa final'!$L$46="Catastrófico"),CONCATENATE("R",'Mapa final'!$A$46),"")</f>
        <v/>
      </c>
      <c r="AK36" s="219"/>
      <c r="AL36" s="223" t="str">
        <f>IF(AND('Mapa final'!$H$52="Baja",'Mapa final'!$L$52="Catastrófico"),CONCATENATE("R",'Mapa final'!$A$52),"")</f>
        <v/>
      </c>
      <c r="AM36" s="215"/>
      <c r="AN36" s="39"/>
      <c r="AO36" s="238"/>
      <c r="AP36" s="143"/>
      <c r="AQ36" s="143"/>
      <c r="AR36" s="143"/>
      <c r="AS36" s="143"/>
      <c r="AT36" s="239"/>
    </row>
    <row r="37" spans="2:46" ht="15.75" customHeight="1" x14ac:dyDescent="0.25">
      <c r="B37" s="254"/>
      <c r="C37" s="143"/>
      <c r="D37" s="155"/>
      <c r="E37" s="156"/>
      <c r="F37" s="139"/>
      <c r="G37" s="139"/>
      <c r="H37" s="139"/>
      <c r="I37" s="139"/>
      <c r="J37" s="156"/>
      <c r="K37" s="227"/>
      <c r="L37" s="228"/>
      <c r="M37" s="227"/>
      <c r="N37" s="228"/>
      <c r="O37" s="140"/>
      <c r="P37" s="228"/>
      <c r="Q37" s="227"/>
      <c r="R37" s="228"/>
      <c r="S37" s="227"/>
      <c r="T37" s="228"/>
      <c r="U37" s="140"/>
      <c r="V37" s="156"/>
      <c r="W37" s="227"/>
      <c r="X37" s="228"/>
      <c r="Y37" s="227"/>
      <c r="Z37" s="228"/>
      <c r="AA37" s="140"/>
      <c r="AB37" s="156"/>
      <c r="AC37" s="227"/>
      <c r="AD37" s="228"/>
      <c r="AE37" s="227"/>
      <c r="AF37" s="228"/>
      <c r="AG37" s="140"/>
      <c r="AH37" s="156"/>
      <c r="AI37" s="227"/>
      <c r="AJ37" s="228"/>
      <c r="AK37" s="227"/>
      <c r="AL37" s="228"/>
      <c r="AM37" s="140"/>
      <c r="AN37" s="39"/>
      <c r="AO37" s="240"/>
      <c r="AP37" s="241"/>
      <c r="AQ37" s="241"/>
      <c r="AR37" s="241"/>
      <c r="AS37" s="241"/>
      <c r="AT37" s="242"/>
    </row>
    <row r="38" spans="2:46" ht="15.75" customHeight="1" x14ac:dyDescent="0.25">
      <c r="B38" s="254"/>
      <c r="C38" s="143"/>
      <c r="D38" s="155"/>
      <c r="E38" s="247" t="s">
        <v>158</v>
      </c>
      <c r="F38" s="152"/>
      <c r="G38" s="152"/>
      <c r="H38" s="152"/>
      <c r="I38" s="153"/>
      <c r="J38" s="248" t="str">
        <f>IF(AND('Mapa final'!$H$16="Muy Baja",'Mapa final'!$L$16="Leve"),CONCATENATE("R",'Mapa final'!$A$16),"")</f>
        <v/>
      </c>
      <c r="K38" s="225"/>
      <c r="L38" s="250" t="str">
        <f>IF(AND('Mapa final'!$H$21="Muy Baja",'Mapa final'!$L$21="Leve"),CONCATENATE("R",'Mapa final'!$A$21),"")</f>
        <v/>
      </c>
      <c r="M38" s="225"/>
      <c r="N38" s="250" t="str">
        <f>IF(AND('Mapa final'!$H$26="Muy Baja",'Mapa final'!$L$26="Leve"),CONCATENATE("R",'Mapa final'!$A$26),"")</f>
        <v/>
      </c>
      <c r="O38" s="153"/>
      <c r="P38" s="248" t="str">
        <f>IF(AND('Mapa final'!$H$16="Muy Baja",'Mapa final'!$L$16="Menor"),CONCATENATE("R",'Mapa final'!$A$16),"")</f>
        <v/>
      </c>
      <c r="Q38" s="225"/>
      <c r="R38" s="250" t="str">
        <f>IF(AND('Mapa final'!$H$21="Muy Baja",'Mapa final'!$L$21="Menor"),CONCATENATE("R",'Mapa final'!$A$21),"")</f>
        <v/>
      </c>
      <c r="S38" s="225"/>
      <c r="T38" s="250" t="str">
        <f>IF(AND('Mapa final'!$H$26="Muy Baja",'Mapa final'!$L$26="Menor"),CONCATENATE("R",'Mapa final'!$A$26),"")</f>
        <v/>
      </c>
      <c r="U38" s="153"/>
      <c r="V38" s="230" t="str">
        <f>IF(AND('Mapa final'!$H$16="Muy Baja",'Mapa final'!$L$16="Moderado"),CONCATENATE("R",'Mapa final'!$A$16),"")</f>
        <v/>
      </c>
      <c r="W38" s="225"/>
      <c r="X38" s="229" t="str">
        <f>IF(AND('Mapa final'!$H$21="Muy Baja",'Mapa final'!$L$21="Moderado"),CONCATENATE("R",'Mapa final'!$A$21),"")</f>
        <v/>
      </c>
      <c r="Y38" s="225"/>
      <c r="Z38" s="229" t="str">
        <f>IF(AND('Mapa final'!$H$26="Muy Baja",'Mapa final'!$L$26="Moderado"),CONCATENATE("R",'Mapa final'!$A$26),"")</f>
        <v/>
      </c>
      <c r="AA38" s="153"/>
      <c r="AB38" s="224" t="str">
        <f>IF(AND('Mapa final'!$H$16="Muy Baja",'Mapa final'!$L$16="Mayor"),CONCATENATE("R",'Mapa final'!$A$16),"")</f>
        <v/>
      </c>
      <c r="AC38" s="225"/>
      <c r="AD38" s="226" t="str">
        <f>IF(AND('Mapa final'!$H$21="Muy Baja",'Mapa final'!$L$21="Mayor"),CONCATENATE("R",'Mapa final'!$A$21),"")</f>
        <v/>
      </c>
      <c r="AE38" s="225"/>
      <c r="AF38" s="226" t="str">
        <f>IF(AND('Mapa final'!$H$26="Muy Baja",'Mapa final'!$L$26="Mayor"),CONCATENATE("R",'Mapa final'!$A$26),"")</f>
        <v/>
      </c>
      <c r="AG38" s="153"/>
      <c r="AH38" s="231" t="str">
        <f>IF(AND('Mapa final'!$H$16="Muy Baja",'Mapa final'!$L$16="Catastrófico"),CONCATENATE("R",'Mapa final'!$A$16),"")</f>
        <v/>
      </c>
      <c r="AI38" s="225"/>
      <c r="AJ38" s="232" t="str">
        <f>IF(AND('Mapa final'!$H$21="Muy Baja",'Mapa final'!$L$21="Catastrófico"),CONCATENATE("R",'Mapa final'!$A$21),"")</f>
        <v/>
      </c>
      <c r="AK38" s="225"/>
      <c r="AL38" s="232" t="str">
        <f>IF(AND('Mapa final'!$H$26="Muy Baja",'Mapa final'!$L$26="Catastrófico"),CONCATENATE("R",'Mapa final'!$A$26),"")</f>
        <v/>
      </c>
      <c r="AM38" s="153"/>
      <c r="AN38" s="39"/>
      <c r="AO38" s="39"/>
      <c r="AP38" s="39"/>
      <c r="AQ38" s="39"/>
      <c r="AR38" s="39"/>
      <c r="AS38" s="39"/>
      <c r="AT38" s="39"/>
    </row>
    <row r="39" spans="2:46" ht="15.75" customHeight="1" x14ac:dyDescent="0.25">
      <c r="B39" s="254"/>
      <c r="C39" s="143"/>
      <c r="D39" s="155"/>
      <c r="E39" s="154"/>
      <c r="F39" s="143"/>
      <c r="G39" s="143"/>
      <c r="H39" s="143"/>
      <c r="I39" s="155"/>
      <c r="J39" s="220"/>
      <c r="K39" s="221"/>
      <c r="L39" s="216"/>
      <c r="M39" s="221"/>
      <c r="N39" s="216"/>
      <c r="O39" s="217"/>
      <c r="P39" s="220"/>
      <c r="Q39" s="221"/>
      <c r="R39" s="216"/>
      <c r="S39" s="221"/>
      <c r="T39" s="216"/>
      <c r="U39" s="217"/>
      <c r="V39" s="220"/>
      <c r="W39" s="221"/>
      <c r="X39" s="216"/>
      <c r="Y39" s="221"/>
      <c r="Z39" s="216"/>
      <c r="AA39" s="217"/>
      <c r="AB39" s="220"/>
      <c r="AC39" s="221"/>
      <c r="AD39" s="216"/>
      <c r="AE39" s="221"/>
      <c r="AF39" s="216"/>
      <c r="AG39" s="217"/>
      <c r="AH39" s="220"/>
      <c r="AI39" s="221"/>
      <c r="AJ39" s="216"/>
      <c r="AK39" s="221"/>
      <c r="AL39" s="216"/>
      <c r="AM39" s="217"/>
      <c r="AN39" s="39"/>
      <c r="AO39" s="39"/>
      <c r="AP39" s="39"/>
      <c r="AQ39" s="39"/>
      <c r="AR39" s="39"/>
      <c r="AS39" s="39"/>
      <c r="AT39" s="39"/>
    </row>
    <row r="40" spans="2:46" ht="15.75" customHeight="1" x14ac:dyDescent="0.25">
      <c r="B40" s="254"/>
      <c r="C40" s="143"/>
      <c r="D40" s="155"/>
      <c r="E40" s="154"/>
      <c r="F40" s="143"/>
      <c r="G40" s="143"/>
      <c r="H40" s="143"/>
      <c r="I40" s="155"/>
      <c r="J40" s="249" t="str">
        <f>IF(AND('Mapa final'!$H$31="Muy Baja",'Mapa final'!$L$31="Leve"),CONCATENATE("R",'Mapa final'!$A$31),"")</f>
        <v/>
      </c>
      <c r="K40" s="219"/>
      <c r="L40" s="246" t="str">
        <f>IF(AND('Mapa final'!$H$36="Muy Baja",'Mapa final'!$L$36="Leve"),CONCATENATE("R",'Mapa final'!$A$36),"")</f>
        <v/>
      </c>
      <c r="M40" s="219"/>
      <c r="N40" s="246" t="str">
        <f>IF(AND('Mapa final'!$H$41="Muy Baja",'Mapa final'!$L$41="Leve"),CONCATENATE("R",'Mapa final'!$A$41),"")</f>
        <v/>
      </c>
      <c r="O40" s="215"/>
      <c r="P40" s="249" t="str">
        <f>IF(AND('Mapa final'!$H$31="Muy Baja",'Mapa final'!$L$31="Menor"),CONCATENATE("R",'Mapa final'!$A$31),"")</f>
        <v/>
      </c>
      <c r="Q40" s="219"/>
      <c r="R40" s="246" t="str">
        <f>IF(AND('Mapa final'!$H$36="Muy Baja",'Mapa final'!$L$36="Menor"),CONCATENATE("R",'Mapa final'!$A$36),"")</f>
        <v/>
      </c>
      <c r="S40" s="219"/>
      <c r="T40" s="246" t="str">
        <f>IF(AND('Mapa final'!$H$41="Muy Baja",'Mapa final'!$L$41="Menor"),CONCATENATE("R",'Mapa final'!$A$41),"")</f>
        <v/>
      </c>
      <c r="U40" s="215"/>
      <c r="V40" s="234" t="str">
        <f>IF(AND('Mapa final'!$H$31="Muy Baja",'Mapa final'!$L$31="Moderado"),CONCATENATE("R",'Mapa final'!$A$31),"")</f>
        <v/>
      </c>
      <c r="W40" s="219"/>
      <c r="X40" s="233" t="str">
        <f>IF(AND('Mapa final'!$H$36="Muy Baja",'Mapa final'!$L$36="Moderado"),CONCATENATE("R",'Mapa final'!$A$36),"")</f>
        <v/>
      </c>
      <c r="Y40" s="219"/>
      <c r="Z40" s="233" t="str">
        <f>IF(AND('Mapa final'!$H$41="Muy Baja",'Mapa final'!$L$41="Moderado"),CONCATENATE("R",'Mapa final'!$A$41),"")</f>
        <v/>
      </c>
      <c r="AA40" s="215"/>
      <c r="AB40" s="218" t="str">
        <f>IF(AND('Mapa final'!$H$31="Muy Baja",'Mapa final'!$L$31="Mayor"),CONCATENATE("R",'Mapa final'!$A$31),"")</f>
        <v/>
      </c>
      <c r="AC40" s="219"/>
      <c r="AD40" s="214" t="str">
        <f>IF(AND('Mapa final'!$H$36="Muy Baja",'Mapa final'!$L$36="Mayor"),CONCATENATE("R",'Mapa final'!$A$36),"")</f>
        <v/>
      </c>
      <c r="AE40" s="219"/>
      <c r="AF40" s="214" t="str">
        <f>IF(AND('Mapa final'!$H$41="Muy Baja",'Mapa final'!$L$41="Mayor"),CONCATENATE("R",'Mapa final'!$A$41),"")</f>
        <v/>
      </c>
      <c r="AG40" s="215"/>
      <c r="AH40" s="222" t="str">
        <f>IF(AND('Mapa final'!$H$31="Muy Baja",'Mapa final'!$L$31="Catastrófico"),CONCATENATE("R",'Mapa final'!$A$31),"")</f>
        <v/>
      </c>
      <c r="AI40" s="219"/>
      <c r="AJ40" s="223" t="str">
        <f>IF(AND('Mapa final'!$H$36="Muy Baja",'Mapa final'!$L$36="Catastrófico"),CONCATENATE("R",'Mapa final'!$A$36),"")</f>
        <v/>
      </c>
      <c r="AK40" s="219"/>
      <c r="AL40" s="223" t="str">
        <f>IF(AND('Mapa final'!$H$41="Muy Baja",'Mapa final'!$L$41="Catastrófico"),CONCATENATE("R",'Mapa final'!$A$41),"")</f>
        <v/>
      </c>
      <c r="AM40" s="215"/>
      <c r="AN40" s="39"/>
      <c r="AO40" s="39"/>
      <c r="AP40" s="39"/>
      <c r="AQ40" s="39"/>
      <c r="AR40" s="39"/>
      <c r="AS40" s="39"/>
      <c r="AT40" s="39"/>
    </row>
    <row r="41" spans="2:46" ht="15.75" customHeight="1" x14ac:dyDescent="0.25">
      <c r="B41" s="254"/>
      <c r="C41" s="143"/>
      <c r="D41" s="155"/>
      <c r="E41" s="154"/>
      <c r="F41" s="143"/>
      <c r="G41" s="143"/>
      <c r="H41" s="143"/>
      <c r="I41" s="155"/>
      <c r="J41" s="220"/>
      <c r="K41" s="221"/>
      <c r="L41" s="216"/>
      <c r="M41" s="221"/>
      <c r="N41" s="216"/>
      <c r="O41" s="217"/>
      <c r="P41" s="220"/>
      <c r="Q41" s="221"/>
      <c r="R41" s="216"/>
      <c r="S41" s="221"/>
      <c r="T41" s="216"/>
      <c r="U41" s="217"/>
      <c r="V41" s="220"/>
      <c r="W41" s="221"/>
      <c r="X41" s="216"/>
      <c r="Y41" s="221"/>
      <c r="Z41" s="216"/>
      <c r="AA41" s="217"/>
      <c r="AB41" s="220"/>
      <c r="AC41" s="221"/>
      <c r="AD41" s="216"/>
      <c r="AE41" s="221"/>
      <c r="AF41" s="216"/>
      <c r="AG41" s="217"/>
      <c r="AH41" s="220"/>
      <c r="AI41" s="221"/>
      <c r="AJ41" s="216"/>
      <c r="AK41" s="221"/>
      <c r="AL41" s="216"/>
      <c r="AM41" s="217"/>
      <c r="AN41" s="39"/>
      <c r="AO41" s="39"/>
      <c r="AP41" s="39"/>
      <c r="AQ41" s="39"/>
      <c r="AR41" s="39"/>
      <c r="AS41" s="39"/>
      <c r="AT41" s="39"/>
    </row>
    <row r="42" spans="2:46" ht="15.75" customHeight="1" x14ac:dyDescent="0.25">
      <c r="B42" s="254"/>
      <c r="C42" s="143"/>
      <c r="D42" s="155"/>
      <c r="E42" s="154"/>
      <c r="F42" s="143"/>
      <c r="G42" s="143"/>
      <c r="H42" s="143"/>
      <c r="I42" s="155"/>
      <c r="J42" s="249" t="e">
        <f>IF(AND('Mapa final'!#REF!="Muy Baja",'Mapa final'!#REF!="Leve"),CONCATENATE("R",'Mapa final'!#REF!),"")</f>
        <v>#REF!</v>
      </c>
      <c r="K42" s="219"/>
      <c r="L42" s="246" t="e">
        <f>IF(AND('Mapa final'!#REF!="Muy Baja",'Mapa final'!#REF!="Leve"),CONCATENATE("R",'Mapa final'!#REF!),"")</f>
        <v>#REF!</v>
      </c>
      <c r="M42" s="219"/>
      <c r="N42" s="246" t="e">
        <f>IF(AND('Mapa final'!#REF!="Muy Baja",'Mapa final'!#REF!="Leve"),CONCATENATE("R",'Mapa final'!#REF!),"")</f>
        <v>#REF!</v>
      </c>
      <c r="O42" s="215"/>
      <c r="P42" s="249" t="e">
        <f>IF(AND('Mapa final'!#REF!="Muy Baja",'Mapa final'!#REF!="Menor"),CONCATENATE("R",'Mapa final'!#REF!),"")</f>
        <v>#REF!</v>
      </c>
      <c r="Q42" s="219"/>
      <c r="R42" s="246" t="e">
        <f>IF(AND('Mapa final'!#REF!="Muy Baja",'Mapa final'!#REF!="Menor"),CONCATENATE("R",'Mapa final'!#REF!),"")</f>
        <v>#REF!</v>
      </c>
      <c r="S42" s="219"/>
      <c r="T42" s="246" t="e">
        <f>IF(AND('Mapa final'!#REF!="Muy Baja",'Mapa final'!#REF!="Menor"),CONCATENATE("R",'Mapa final'!#REF!),"")</f>
        <v>#REF!</v>
      </c>
      <c r="U42" s="215"/>
      <c r="V42" s="234" t="e">
        <f>IF(AND('Mapa final'!#REF!="Muy Baja",'Mapa final'!#REF!="Moderado"),CONCATENATE("R",'Mapa final'!#REF!),"")</f>
        <v>#REF!</v>
      </c>
      <c r="W42" s="219"/>
      <c r="X42" s="233" t="e">
        <f>IF(AND('Mapa final'!#REF!="Muy Baja",'Mapa final'!#REF!="Moderado"),CONCATENATE("R",'Mapa final'!#REF!),"")</f>
        <v>#REF!</v>
      </c>
      <c r="Y42" s="219"/>
      <c r="Z42" s="233" t="e">
        <f>IF(AND('Mapa final'!#REF!="Muy Baja",'Mapa final'!#REF!="Moderado"),CONCATENATE("R",'Mapa final'!#REF!),"")</f>
        <v>#REF!</v>
      </c>
      <c r="AA42" s="215"/>
      <c r="AB42" s="218" t="e">
        <f>IF(AND('Mapa final'!#REF!="Muy Baja",'Mapa final'!#REF!="Mayor"),CONCATENATE("R",'Mapa final'!#REF!),"")</f>
        <v>#REF!</v>
      </c>
      <c r="AC42" s="219"/>
      <c r="AD42" s="214" t="e">
        <f>IF(AND('Mapa final'!#REF!="Muy Baja",'Mapa final'!#REF!="Mayor"),CONCATENATE("R",'Mapa final'!#REF!),"")</f>
        <v>#REF!</v>
      </c>
      <c r="AE42" s="219"/>
      <c r="AF42" s="214" t="e">
        <f>IF(AND('Mapa final'!#REF!="Muy Baja",'Mapa final'!#REF!="Mayor"),CONCATENATE("R",'Mapa final'!#REF!),"")</f>
        <v>#REF!</v>
      </c>
      <c r="AG42" s="215"/>
      <c r="AH42" s="222" t="e">
        <f>IF(AND('Mapa final'!#REF!="Muy Baja",'Mapa final'!#REF!="Catastrófico"),CONCATENATE("R",'Mapa final'!#REF!),"")</f>
        <v>#REF!</v>
      </c>
      <c r="AI42" s="219"/>
      <c r="AJ42" s="223" t="e">
        <f>IF(AND('Mapa final'!#REF!="Muy Baja",'Mapa final'!#REF!="Catastrófico"),CONCATENATE("R",'Mapa final'!#REF!),"")</f>
        <v>#REF!</v>
      </c>
      <c r="AK42" s="219"/>
      <c r="AL42" s="223" t="e">
        <f>IF(AND('Mapa final'!#REF!="Muy Baja",'Mapa final'!#REF!="Catastrófico"),CONCATENATE("R",'Mapa final'!#REF!),"")</f>
        <v>#REF!</v>
      </c>
      <c r="AM42" s="215"/>
      <c r="AN42" s="39"/>
      <c r="AO42" s="39"/>
      <c r="AP42" s="39"/>
      <c r="AQ42" s="39"/>
      <c r="AR42" s="39"/>
      <c r="AS42" s="39"/>
      <c r="AT42" s="39"/>
    </row>
    <row r="43" spans="2:46" ht="15.75" customHeight="1" x14ac:dyDescent="0.25">
      <c r="B43" s="254"/>
      <c r="C43" s="143"/>
      <c r="D43" s="155"/>
      <c r="E43" s="154"/>
      <c r="F43" s="143"/>
      <c r="G43" s="143"/>
      <c r="H43" s="143"/>
      <c r="I43" s="155"/>
      <c r="J43" s="220"/>
      <c r="K43" s="221"/>
      <c r="L43" s="216"/>
      <c r="M43" s="221"/>
      <c r="N43" s="216"/>
      <c r="O43" s="217"/>
      <c r="P43" s="220"/>
      <c r="Q43" s="221"/>
      <c r="R43" s="216"/>
      <c r="S43" s="221"/>
      <c r="T43" s="216"/>
      <c r="U43" s="217"/>
      <c r="V43" s="220"/>
      <c r="W43" s="221"/>
      <c r="X43" s="216"/>
      <c r="Y43" s="221"/>
      <c r="Z43" s="216"/>
      <c r="AA43" s="217"/>
      <c r="AB43" s="220"/>
      <c r="AC43" s="221"/>
      <c r="AD43" s="216"/>
      <c r="AE43" s="221"/>
      <c r="AF43" s="216"/>
      <c r="AG43" s="217"/>
      <c r="AH43" s="220"/>
      <c r="AI43" s="221"/>
      <c r="AJ43" s="216"/>
      <c r="AK43" s="221"/>
      <c r="AL43" s="216"/>
      <c r="AM43" s="217"/>
      <c r="AN43" s="39"/>
      <c r="AO43" s="39"/>
      <c r="AP43" s="39"/>
      <c r="AQ43" s="39"/>
      <c r="AR43" s="39"/>
      <c r="AS43" s="39"/>
      <c r="AT43" s="39"/>
    </row>
    <row r="44" spans="2:46" ht="15.75" customHeight="1" x14ac:dyDescent="0.25">
      <c r="B44" s="254"/>
      <c r="C44" s="143"/>
      <c r="D44" s="155"/>
      <c r="E44" s="154"/>
      <c r="F44" s="143"/>
      <c r="G44" s="143"/>
      <c r="H44" s="143"/>
      <c r="I44" s="155"/>
      <c r="J44" s="249" t="e">
        <f>IF(AND('Mapa final'!#REF!="Muy Baja",'Mapa final'!#REF!="Leve"),CONCATENATE("R",'Mapa final'!#REF!),"")</f>
        <v>#REF!</v>
      </c>
      <c r="K44" s="219"/>
      <c r="L44" s="246" t="str">
        <f>IF(AND('Mapa final'!$H$46="Muy Baja",'Mapa final'!$L$46="Leve"),CONCATENATE("R",'Mapa final'!$A$46),"")</f>
        <v/>
      </c>
      <c r="M44" s="219"/>
      <c r="N44" s="246" t="str">
        <f>IF(AND('Mapa final'!$H$52="Muy Baja",'Mapa final'!$L$52="Leve"),CONCATENATE("R",'Mapa final'!$A$52),"")</f>
        <v/>
      </c>
      <c r="O44" s="215"/>
      <c r="P44" s="249" t="e">
        <f>IF(AND('Mapa final'!#REF!="Muy Baja",'Mapa final'!#REF!="Menor"),CONCATENATE("R",'Mapa final'!#REF!),"")</f>
        <v>#REF!</v>
      </c>
      <c r="Q44" s="219"/>
      <c r="R44" s="246" t="str">
        <f>IF(AND('Mapa final'!$H$46="Muy Baja",'Mapa final'!$L$46="Menor"),CONCATENATE("R",'Mapa final'!$A$46),"")</f>
        <v/>
      </c>
      <c r="S44" s="219"/>
      <c r="T44" s="246" t="str">
        <f>IF(AND('Mapa final'!$H$52="Muy Baja",'Mapa final'!$L$52="Menor"),CONCATENATE("R",'Mapa final'!$A$52),"")</f>
        <v/>
      </c>
      <c r="U44" s="215"/>
      <c r="V44" s="234" t="e">
        <f>IF(AND('Mapa final'!#REF!="Muy Baja",'Mapa final'!#REF!="Moderado"),CONCATENATE("R",'Mapa final'!#REF!),"")</f>
        <v>#REF!</v>
      </c>
      <c r="W44" s="219"/>
      <c r="X44" s="233" t="str">
        <f>IF(AND('Mapa final'!$H$46="Muy Baja",'Mapa final'!$L$46="Moderado"),CONCATENATE("R",'Mapa final'!$A$46),"")</f>
        <v/>
      </c>
      <c r="Y44" s="219"/>
      <c r="Z44" s="233" t="str">
        <f>IF(AND('Mapa final'!$H$52="Muy Baja",'Mapa final'!$L$52="Moderado"),CONCATENATE("R",'Mapa final'!$A$52),"")</f>
        <v/>
      </c>
      <c r="AA44" s="215"/>
      <c r="AB44" s="218" t="e">
        <f>IF(AND('Mapa final'!#REF!="Muy Baja",'Mapa final'!#REF!="Mayor"),CONCATENATE("R",'Mapa final'!#REF!),"")</f>
        <v>#REF!</v>
      </c>
      <c r="AC44" s="219"/>
      <c r="AD44" s="214" t="str">
        <f>IF(AND('Mapa final'!$H$46="Muy Baja",'Mapa final'!$L$46="Mayor"),CONCATENATE("R",'Mapa final'!$A$46),"")</f>
        <v/>
      </c>
      <c r="AE44" s="219"/>
      <c r="AF44" s="214" t="str">
        <f>IF(AND('Mapa final'!$H$52="Muy Baja",'Mapa final'!$L$52="Mayor"),CONCATENATE("R",'Mapa final'!$A$52),"")</f>
        <v/>
      </c>
      <c r="AG44" s="215"/>
      <c r="AH44" s="222" t="e">
        <f>IF(AND('Mapa final'!#REF!="Muy Baja",'Mapa final'!#REF!="Catastrófico"),CONCATENATE("R",'Mapa final'!#REF!),"")</f>
        <v>#REF!</v>
      </c>
      <c r="AI44" s="219"/>
      <c r="AJ44" s="223" t="str">
        <f>IF(AND('Mapa final'!$H$46="Muy Baja",'Mapa final'!$L$46="Catastrófico"),CONCATENATE("R",'Mapa final'!$A$46),"")</f>
        <v/>
      </c>
      <c r="AK44" s="219"/>
      <c r="AL44" s="223" t="str">
        <f>IF(AND('Mapa final'!$H$52="Muy Baja",'Mapa final'!$L$52="Catastrófico"),CONCATENATE("R",'Mapa final'!$A$52),"")</f>
        <v/>
      </c>
      <c r="AM44" s="215"/>
      <c r="AN44" s="39"/>
      <c r="AO44" s="39"/>
      <c r="AP44" s="39"/>
      <c r="AQ44" s="39"/>
      <c r="AR44" s="39"/>
      <c r="AS44" s="39"/>
      <c r="AT44" s="39"/>
    </row>
    <row r="45" spans="2:46" ht="15.75" customHeight="1" x14ac:dyDescent="0.25">
      <c r="B45" s="216"/>
      <c r="C45" s="256"/>
      <c r="D45" s="217"/>
      <c r="E45" s="156"/>
      <c r="F45" s="139"/>
      <c r="G45" s="139"/>
      <c r="H45" s="139"/>
      <c r="I45" s="140"/>
      <c r="J45" s="156"/>
      <c r="K45" s="227"/>
      <c r="L45" s="228"/>
      <c r="M45" s="227"/>
      <c r="N45" s="228"/>
      <c r="O45" s="140"/>
      <c r="P45" s="156"/>
      <c r="Q45" s="227"/>
      <c r="R45" s="228"/>
      <c r="S45" s="227"/>
      <c r="T45" s="228"/>
      <c r="U45" s="140"/>
      <c r="V45" s="156"/>
      <c r="W45" s="227"/>
      <c r="X45" s="228"/>
      <c r="Y45" s="227"/>
      <c r="Z45" s="228"/>
      <c r="AA45" s="140"/>
      <c r="AB45" s="156"/>
      <c r="AC45" s="227"/>
      <c r="AD45" s="228"/>
      <c r="AE45" s="227"/>
      <c r="AF45" s="228"/>
      <c r="AG45" s="140"/>
      <c r="AH45" s="156"/>
      <c r="AI45" s="227"/>
      <c r="AJ45" s="228"/>
      <c r="AK45" s="227"/>
      <c r="AL45" s="228"/>
      <c r="AM45" s="140"/>
      <c r="AN45" s="39"/>
      <c r="AO45" s="39"/>
      <c r="AP45" s="39"/>
      <c r="AQ45" s="39"/>
      <c r="AR45" s="39"/>
      <c r="AS45" s="39"/>
      <c r="AT45" s="39"/>
    </row>
    <row r="46" spans="2:46" ht="15.75" customHeight="1" x14ac:dyDescent="0.25">
      <c r="B46" s="39"/>
      <c r="C46" s="39"/>
      <c r="D46" s="39"/>
      <c r="E46" s="39"/>
      <c r="F46" s="39"/>
      <c r="G46" s="39"/>
      <c r="H46" s="39"/>
      <c r="I46" s="39"/>
      <c r="J46" s="247" t="s">
        <v>159</v>
      </c>
      <c r="K46" s="152"/>
      <c r="L46" s="152"/>
      <c r="M46" s="152"/>
      <c r="N46" s="152"/>
      <c r="O46" s="153"/>
      <c r="P46" s="247" t="s">
        <v>160</v>
      </c>
      <c r="Q46" s="152"/>
      <c r="R46" s="152"/>
      <c r="S46" s="152"/>
      <c r="T46" s="152"/>
      <c r="U46" s="153"/>
      <c r="V46" s="247" t="s">
        <v>161</v>
      </c>
      <c r="W46" s="152"/>
      <c r="X46" s="152"/>
      <c r="Y46" s="152"/>
      <c r="Z46" s="152"/>
      <c r="AA46" s="153"/>
      <c r="AB46" s="247" t="s">
        <v>162</v>
      </c>
      <c r="AC46" s="152"/>
      <c r="AD46" s="152"/>
      <c r="AE46" s="152"/>
      <c r="AF46" s="152"/>
      <c r="AG46" s="153"/>
      <c r="AH46" s="247" t="s">
        <v>163</v>
      </c>
      <c r="AI46" s="152"/>
      <c r="AJ46" s="152"/>
      <c r="AK46" s="152"/>
      <c r="AL46" s="152"/>
      <c r="AM46" s="153"/>
      <c r="AN46" s="39"/>
      <c r="AO46" s="39"/>
      <c r="AP46" s="39"/>
      <c r="AQ46" s="39"/>
      <c r="AR46" s="39"/>
      <c r="AS46" s="39"/>
      <c r="AT46" s="39"/>
    </row>
    <row r="47" spans="2:46" ht="15.75" customHeight="1" x14ac:dyDescent="0.25">
      <c r="B47" s="39"/>
      <c r="C47" s="39"/>
      <c r="D47" s="39"/>
      <c r="E47" s="39"/>
      <c r="F47" s="39"/>
      <c r="G47" s="39"/>
      <c r="H47" s="39"/>
      <c r="I47" s="39"/>
      <c r="J47" s="154"/>
      <c r="K47" s="143"/>
      <c r="L47" s="143"/>
      <c r="M47" s="143"/>
      <c r="N47" s="143"/>
      <c r="O47" s="155"/>
      <c r="P47" s="154"/>
      <c r="Q47" s="143"/>
      <c r="R47" s="143"/>
      <c r="S47" s="143"/>
      <c r="T47" s="143"/>
      <c r="U47" s="155"/>
      <c r="V47" s="154"/>
      <c r="W47" s="143"/>
      <c r="X47" s="143"/>
      <c r="Y47" s="143"/>
      <c r="Z47" s="143"/>
      <c r="AA47" s="155"/>
      <c r="AB47" s="154"/>
      <c r="AC47" s="143"/>
      <c r="AD47" s="143"/>
      <c r="AE47" s="143"/>
      <c r="AF47" s="143"/>
      <c r="AG47" s="155"/>
      <c r="AH47" s="154"/>
      <c r="AI47" s="143"/>
      <c r="AJ47" s="143"/>
      <c r="AK47" s="143"/>
      <c r="AL47" s="143"/>
      <c r="AM47" s="155"/>
      <c r="AN47" s="39"/>
      <c r="AO47" s="39"/>
      <c r="AP47" s="39"/>
      <c r="AQ47" s="39"/>
      <c r="AR47" s="39"/>
      <c r="AS47" s="39"/>
      <c r="AT47" s="39"/>
    </row>
    <row r="48" spans="2:46" ht="15.75" customHeight="1" x14ac:dyDescent="0.25">
      <c r="B48" s="39"/>
      <c r="C48" s="39"/>
      <c r="D48" s="39"/>
      <c r="E48" s="39"/>
      <c r="F48" s="39"/>
      <c r="G48" s="39"/>
      <c r="H48" s="39"/>
      <c r="I48" s="39"/>
      <c r="J48" s="154"/>
      <c r="K48" s="143"/>
      <c r="L48" s="143"/>
      <c r="M48" s="143"/>
      <c r="N48" s="143"/>
      <c r="O48" s="155"/>
      <c r="P48" s="154"/>
      <c r="Q48" s="143"/>
      <c r="R48" s="143"/>
      <c r="S48" s="143"/>
      <c r="T48" s="143"/>
      <c r="U48" s="155"/>
      <c r="V48" s="154"/>
      <c r="W48" s="143"/>
      <c r="X48" s="143"/>
      <c r="Y48" s="143"/>
      <c r="Z48" s="143"/>
      <c r="AA48" s="155"/>
      <c r="AB48" s="154"/>
      <c r="AC48" s="143"/>
      <c r="AD48" s="143"/>
      <c r="AE48" s="143"/>
      <c r="AF48" s="143"/>
      <c r="AG48" s="155"/>
      <c r="AH48" s="154"/>
      <c r="AI48" s="143"/>
      <c r="AJ48" s="143"/>
      <c r="AK48" s="143"/>
      <c r="AL48" s="143"/>
      <c r="AM48" s="155"/>
      <c r="AN48" s="39"/>
      <c r="AO48" s="39"/>
      <c r="AP48" s="39"/>
      <c r="AQ48" s="39"/>
      <c r="AR48" s="39"/>
      <c r="AS48" s="39"/>
      <c r="AT48" s="39"/>
    </row>
    <row r="49" spans="2:39" ht="15.75" customHeight="1" x14ac:dyDescent="0.25">
      <c r="B49" s="39"/>
      <c r="C49" s="39"/>
      <c r="D49" s="39"/>
      <c r="E49" s="39"/>
      <c r="F49" s="39"/>
      <c r="G49" s="39"/>
      <c r="H49" s="39"/>
      <c r="I49" s="39"/>
      <c r="J49" s="154"/>
      <c r="K49" s="143"/>
      <c r="L49" s="143"/>
      <c r="M49" s="143"/>
      <c r="N49" s="143"/>
      <c r="O49" s="155"/>
      <c r="P49" s="154"/>
      <c r="Q49" s="143"/>
      <c r="R49" s="143"/>
      <c r="S49" s="143"/>
      <c r="T49" s="143"/>
      <c r="U49" s="155"/>
      <c r="V49" s="154"/>
      <c r="W49" s="143"/>
      <c r="X49" s="143"/>
      <c r="Y49" s="143"/>
      <c r="Z49" s="143"/>
      <c r="AA49" s="155"/>
      <c r="AB49" s="154"/>
      <c r="AC49" s="143"/>
      <c r="AD49" s="143"/>
      <c r="AE49" s="143"/>
      <c r="AF49" s="143"/>
      <c r="AG49" s="155"/>
      <c r="AH49" s="154"/>
      <c r="AI49" s="143"/>
      <c r="AJ49" s="143"/>
      <c r="AK49" s="143"/>
      <c r="AL49" s="143"/>
      <c r="AM49" s="155"/>
    </row>
    <row r="50" spans="2:39" ht="15.75" customHeight="1" x14ac:dyDescent="0.25">
      <c r="B50" s="39"/>
      <c r="C50" s="39"/>
      <c r="D50" s="39"/>
      <c r="E50" s="39"/>
      <c r="F50" s="39"/>
      <c r="G50" s="39"/>
      <c r="H50" s="39"/>
      <c r="I50" s="39"/>
      <c r="J50" s="154"/>
      <c r="K50" s="143"/>
      <c r="L50" s="143"/>
      <c r="M50" s="143"/>
      <c r="N50" s="143"/>
      <c r="O50" s="155"/>
      <c r="P50" s="154"/>
      <c r="Q50" s="143"/>
      <c r="R50" s="143"/>
      <c r="S50" s="143"/>
      <c r="T50" s="143"/>
      <c r="U50" s="155"/>
      <c r="V50" s="154"/>
      <c r="W50" s="143"/>
      <c r="X50" s="143"/>
      <c r="Y50" s="143"/>
      <c r="Z50" s="143"/>
      <c r="AA50" s="155"/>
      <c r="AB50" s="154"/>
      <c r="AC50" s="143"/>
      <c r="AD50" s="143"/>
      <c r="AE50" s="143"/>
      <c r="AF50" s="143"/>
      <c r="AG50" s="155"/>
      <c r="AH50" s="154"/>
      <c r="AI50" s="143"/>
      <c r="AJ50" s="143"/>
      <c r="AK50" s="143"/>
      <c r="AL50" s="143"/>
      <c r="AM50" s="155"/>
    </row>
    <row r="51" spans="2:39" ht="15.75" customHeight="1" x14ac:dyDescent="0.25">
      <c r="B51" s="39"/>
      <c r="C51" s="39"/>
      <c r="D51" s="39"/>
      <c r="E51" s="39"/>
      <c r="F51" s="39"/>
      <c r="G51" s="39"/>
      <c r="H51" s="39"/>
      <c r="I51" s="39"/>
      <c r="J51" s="156"/>
      <c r="K51" s="139"/>
      <c r="L51" s="139"/>
      <c r="M51" s="139"/>
      <c r="N51" s="139"/>
      <c r="O51" s="140"/>
      <c r="P51" s="156"/>
      <c r="Q51" s="139"/>
      <c r="R51" s="139"/>
      <c r="S51" s="139"/>
      <c r="T51" s="139"/>
      <c r="U51" s="140"/>
      <c r="V51" s="156"/>
      <c r="W51" s="139"/>
      <c r="X51" s="139"/>
      <c r="Y51" s="139"/>
      <c r="Z51" s="139"/>
      <c r="AA51" s="140"/>
      <c r="AB51" s="156"/>
      <c r="AC51" s="139"/>
      <c r="AD51" s="139"/>
      <c r="AE51" s="139"/>
      <c r="AF51" s="139"/>
      <c r="AG51" s="140"/>
      <c r="AH51" s="156"/>
      <c r="AI51" s="139"/>
      <c r="AJ51" s="139"/>
      <c r="AK51" s="139"/>
      <c r="AL51" s="139"/>
      <c r="AM51" s="140"/>
    </row>
    <row r="52" spans="2:39" ht="15.75" customHeight="1" x14ac:dyDescent="0.2"/>
    <row r="53" spans="2:39" ht="15.75" customHeight="1" x14ac:dyDescent="0.2"/>
    <row r="54" spans="2:39" ht="15.75" customHeight="1" x14ac:dyDescent="0.2"/>
    <row r="55" spans="2:39" ht="15.75" customHeight="1" x14ac:dyDescent="0.2"/>
    <row r="56" spans="2:39" ht="15.75" customHeight="1" x14ac:dyDescent="0.2"/>
    <row r="57" spans="2:39" ht="15.75" customHeight="1" x14ac:dyDescent="0.2"/>
    <row r="58" spans="2:39" ht="15.75" customHeight="1" x14ac:dyDescent="0.2"/>
    <row r="59" spans="2:39" ht="15.75" customHeight="1" x14ac:dyDescent="0.2"/>
    <row r="60" spans="2:39" ht="15.75" customHeight="1" x14ac:dyDescent="0.2"/>
    <row r="61" spans="2:39" ht="15.75" customHeight="1" x14ac:dyDescent="0.2"/>
    <row r="62" spans="2:39" ht="15.75" customHeight="1" x14ac:dyDescent="0.2"/>
    <row r="63" spans="2:39" ht="15.75" customHeight="1" x14ac:dyDescent="0.2"/>
    <row r="64" spans="2:39"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s>
  <sheetData>
    <row r="2" spans="2:46" ht="18" customHeight="1" x14ac:dyDescent="0.25">
      <c r="B2" s="263" t="s">
        <v>164</v>
      </c>
      <c r="C2" s="143"/>
      <c r="D2" s="143"/>
      <c r="E2" s="143"/>
      <c r="F2" s="143"/>
      <c r="G2" s="143"/>
      <c r="H2" s="143"/>
      <c r="I2" s="143"/>
      <c r="J2" s="252" t="s">
        <v>23</v>
      </c>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19"/>
      <c r="AN2" s="39"/>
      <c r="AO2" s="39"/>
      <c r="AP2" s="39"/>
      <c r="AQ2" s="39"/>
      <c r="AR2" s="39"/>
      <c r="AS2" s="39"/>
      <c r="AT2" s="39"/>
    </row>
    <row r="3" spans="2:46" ht="18.75" customHeight="1" x14ac:dyDescent="0.25">
      <c r="B3" s="143"/>
      <c r="C3" s="143"/>
      <c r="D3" s="143"/>
      <c r="E3" s="143"/>
      <c r="F3" s="143"/>
      <c r="G3" s="143"/>
      <c r="H3" s="143"/>
      <c r="I3" s="143"/>
      <c r="J3" s="254"/>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255"/>
      <c r="AN3" s="39"/>
      <c r="AO3" s="39"/>
      <c r="AP3" s="39"/>
      <c r="AQ3" s="39"/>
      <c r="AR3" s="39"/>
      <c r="AS3" s="39"/>
      <c r="AT3" s="39"/>
    </row>
    <row r="4" spans="2:46" ht="15" customHeight="1" x14ac:dyDescent="0.25">
      <c r="B4" s="143"/>
      <c r="C4" s="143"/>
      <c r="D4" s="143"/>
      <c r="E4" s="143"/>
      <c r="F4" s="143"/>
      <c r="G4" s="143"/>
      <c r="H4" s="143"/>
      <c r="I4" s="143"/>
      <c r="J4" s="21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21"/>
      <c r="AN4" s="39"/>
      <c r="AO4" s="39"/>
      <c r="AP4" s="39"/>
      <c r="AQ4" s="39"/>
      <c r="AR4" s="39"/>
      <c r="AS4" s="39"/>
      <c r="AT4" s="39"/>
    </row>
    <row r="5" spans="2:46" x14ac:dyDescent="0.25">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row>
    <row r="6" spans="2:46" ht="15" customHeight="1" x14ac:dyDescent="0.25">
      <c r="B6" s="257" t="s">
        <v>149</v>
      </c>
      <c r="C6" s="253"/>
      <c r="D6" s="215"/>
      <c r="E6" s="262" t="s">
        <v>150</v>
      </c>
      <c r="F6" s="152"/>
      <c r="G6" s="152"/>
      <c r="H6" s="152"/>
      <c r="I6" s="153"/>
      <c r="J6" s="40" t="str">
        <f>IF(AND('Mapa final'!$Y$16="Muy Alta",'Mapa final'!$AA$16="Leve"),CONCATENATE("R1C",'Mapa final'!$O$16),"")</f>
        <v/>
      </c>
      <c r="K6" s="41" t="str">
        <f>IF(AND('Mapa final'!$Y$17="Muy Alta",'Mapa final'!$AA$17="Leve"),CONCATENATE("R1C",'Mapa final'!$O$17),"")</f>
        <v/>
      </c>
      <c r="L6" s="41" t="str">
        <f>IF(AND('Mapa final'!$Y$18="Muy Alta",'Mapa final'!$AA$18="Leve"),CONCATENATE("R1C",'Mapa final'!$O$18),"")</f>
        <v/>
      </c>
      <c r="M6" s="41" t="e">
        <f>IF(AND('Mapa final'!#REF!="Muy Alta",'Mapa final'!#REF!="Leve"),CONCATENATE("R1C",'Mapa final'!#REF!),"")</f>
        <v>#REF!</v>
      </c>
      <c r="N6" s="41" t="e">
        <f>IF(AND('Mapa final'!#REF!="Muy Alta",'Mapa final'!#REF!="Leve"),CONCATENATE("R1C",'Mapa final'!#REF!),"")</f>
        <v>#REF!</v>
      </c>
      <c r="O6" s="42" t="e">
        <f>IF(AND('Mapa final'!#REF!="Muy Alta",'Mapa final'!#REF!="Leve"),CONCATENATE("R1C",'Mapa final'!#REF!),"")</f>
        <v>#REF!</v>
      </c>
      <c r="P6" s="40" t="str">
        <f>IF(AND('Mapa final'!$Y$16="Muy Alta",'Mapa final'!$AA$16="Menor"),CONCATENATE("R1C",'Mapa final'!$O$16),"")</f>
        <v/>
      </c>
      <c r="Q6" s="41" t="str">
        <f>IF(AND('Mapa final'!$Y$17="Muy Alta",'Mapa final'!$AA$17="Menor"),CONCATENATE("R1C",'Mapa final'!$O$17),"")</f>
        <v/>
      </c>
      <c r="R6" s="41" t="str">
        <f>IF(AND('Mapa final'!$Y$18="Muy Alta",'Mapa final'!$AA$18="Menor"),CONCATENATE("R1C",'Mapa final'!$O$18),"")</f>
        <v/>
      </c>
      <c r="S6" s="41" t="e">
        <f>IF(AND('Mapa final'!#REF!="Muy Alta",'Mapa final'!#REF!="Menor"),CONCATENATE("R1C",'Mapa final'!#REF!),"")</f>
        <v>#REF!</v>
      </c>
      <c r="T6" s="41" t="e">
        <f>IF(AND('Mapa final'!#REF!="Muy Alta",'Mapa final'!#REF!="Menor"),CONCATENATE("R1C",'Mapa final'!#REF!),"")</f>
        <v>#REF!</v>
      </c>
      <c r="U6" s="42" t="e">
        <f>IF(AND('Mapa final'!#REF!="Muy Alta",'Mapa final'!#REF!="Menor"),CONCATENATE("R1C",'Mapa final'!#REF!),"")</f>
        <v>#REF!</v>
      </c>
      <c r="V6" s="40" t="str">
        <f>IF(AND('Mapa final'!$Y$16="Muy Alta",'Mapa final'!$AA$16="Moderado"),CONCATENATE("R1C",'Mapa final'!$O$16),"")</f>
        <v/>
      </c>
      <c r="W6" s="41" t="str">
        <f>IF(AND('Mapa final'!$Y$17="Muy Alta",'Mapa final'!$AA$17="Moderado"),CONCATENATE("R1C",'Mapa final'!$O$17),"")</f>
        <v/>
      </c>
      <c r="X6" s="41" t="str">
        <f>IF(AND('Mapa final'!$Y$18="Muy Alta",'Mapa final'!$AA$18="Moderado"),CONCATENATE("R1C",'Mapa final'!$O$18),"")</f>
        <v/>
      </c>
      <c r="Y6" s="41" t="e">
        <f>IF(AND('Mapa final'!#REF!="Muy Alta",'Mapa final'!#REF!="Moderado"),CONCATENATE("R1C",'Mapa final'!#REF!),"")</f>
        <v>#REF!</v>
      </c>
      <c r="Z6" s="41" t="e">
        <f>IF(AND('Mapa final'!#REF!="Muy Alta",'Mapa final'!#REF!="Moderado"),CONCATENATE("R1C",'Mapa final'!#REF!),"")</f>
        <v>#REF!</v>
      </c>
      <c r="AA6" s="42" t="e">
        <f>IF(AND('Mapa final'!#REF!="Muy Alta",'Mapa final'!#REF!="Moderado"),CONCATENATE("R1C",'Mapa final'!#REF!),"")</f>
        <v>#REF!</v>
      </c>
      <c r="AB6" s="40" t="str">
        <f>IF(AND('Mapa final'!$Y$16="Muy Alta",'Mapa final'!$AA$16="Mayor"),CONCATENATE("R1C",'Mapa final'!$O$16),"")</f>
        <v/>
      </c>
      <c r="AC6" s="41" t="str">
        <f>IF(AND('Mapa final'!$Y$17="Muy Alta",'Mapa final'!$AA$17="Mayor"),CONCATENATE("R1C",'Mapa final'!$O$17),"")</f>
        <v/>
      </c>
      <c r="AD6" s="41" t="str">
        <f>IF(AND('Mapa final'!$Y$18="Muy Alta",'Mapa final'!$AA$18="Mayor"),CONCATENATE("R1C",'Mapa final'!$O$18),"")</f>
        <v/>
      </c>
      <c r="AE6" s="41" t="e">
        <f>IF(AND('Mapa final'!#REF!="Muy Alta",'Mapa final'!#REF!="Mayor"),CONCATENATE("R1C",'Mapa final'!#REF!),"")</f>
        <v>#REF!</v>
      </c>
      <c r="AF6" s="41" t="e">
        <f>IF(AND('Mapa final'!#REF!="Muy Alta",'Mapa final'!#REF!="Mayor"),CONCATENATE("R1C",'Mapa final'!#REF!),"")</f>
        <v>#REF!</v>
      </c>
      <c r="AG6" s="42" t="e">
        <f>IF(AND('Mapa final'!#REF!="Muy Alta",'Mapa final'!#REF!="Mayor"),CONCATENATE("R1C",'Mapa final'!#REF!),"")</f>
        <v>#REF!</v>
      </c>
      <c r="AH6" s="43" t="str">
        <f>IF(AND('Mapa final'!$Y$16="Muy Alta",'Mapa final'!$AA$16="Catastrófico"),CONCATENATE("R1C",'Mapa final'!$O$16),"")</f>
        <v/>
      </c>
      <c r="AI6" s="44" t="str">
        <f>IF(AND('Mapa final'!$Y$17="Muy Alta",'Mapa final'!$AA$17="Catastrófico"),CONCATENATE("R1C",'Mapa final'!$O$17),"")</f>
        <v/>
      </c>
      <c r="AJ6" s="44" t="str">
        <f>IF(AND('Mapa final'!$Y$18="Muy Alta",'Mapa final'!$AA$18="Catastrófico"),CONCATENATE("R1C",'Mapa final'!$O$18),"")</f>
        <v/>
      </c>
      <c r="AK6" s="44" t="e">
        <f>IF(AND('Mapa final'!#REF!="Muy Alta",'Mapa final'!#REF!="Catastrófico"),CONCATENATE("R1C",'Mapa final'!#REF!),"")</f>
        <v>#REF!</v>
      </c>
      <c r="AL6" s="44" t="e">
        <f>IF(AND('Mapa final'!#REF!="Muy Alta",'Mapa final'!#REF!="Catastrófico"),CONCATENATE("R1C",'Mapa final'!#REF!),"")</f>
        <v>#REF!</v>
      </c>
      <c r="AM6" s="45" t="e">
        <f>IF(AND('Mapa final'!#REF!="Muy Alta",'Mapa final'!#REF!="Catastrófico"),CONCATENATE("R1C",'Mapa final'!#REF!),"")</f>
        <v>#REF!</v>
      </c>
      <c r="AN6" s="39"/>
      <c r="AO6" s="260" t="s">
        <v>151</v>
      </c>
      <c r="AP6" s="236"/>
      <c r="AQ6" s="236"/>
      <c r="AR6" s="236"/>
      <c r="AS6" s="236"/>
      <c r="AT6" s="237"/>
    </row>
    <row r="7" spans="2:46" ht="15" customHeight="1" x14ac:dyDescent="0.25">
      <c r="B7" s="254"/>
      <c r="C7" s="143"/>
      <c r="D7" s="155"/>
      <c r="E7" s="154"/>
      <c r="F7" s="143"/>
      <c r="G7" s="143"/>
      <c r="H7" s="143"/>
      <c r="I7" s="155"/>
      <c r="J7" s="46" t="str">
        <f>IF(AND('Mapa final'!$Y$21="Muy Alta",'Mapa final'!$AA$21="Leve"),CONCATENATE("R2C",'Mapa final'!$O$21),"")</f>
        <v/>
      </c>
      <c r="K7" s="47" t="e">
        <f>IF(AND('Mapa final'!#REF!="Muy Alta",'Mapa final'!#REF!="Leve"),CONCATENATE("R2C",'Mapa final'!#REF!),"")</f>
        <v>#REF!</v>
      </c>
      <c r="L7" s="47" t="e">
        <f>IF(AND('Mapa final'!#REF!="Muy Alta",'Mapa final'!#REF!="Leve"),CONCATENATE("R2C",'Mapa final'!#REF!),"")</f>
        <v>#REF!</v>
      </c>
      <c r="M7" s="47" t="e">
        <f>IF(AND('Mapa final'!#REF!="Muy Alta",'Mapa final'!#REF!="Leve"),CONCATENATE("R2C",'Mapa final'!#REF!),"")</f>
        <v>#REF!</v>
      </c>
      <c r="N7" s="47" t="str">
        <f>IF(AND('Mapa final'!$Y$22="Muy Alta",'Mapa final'!$AA$22="Leve"),CONCATENATE("R2C",'Mapa final'!$O$22),"")</f>
        <v/>
      </c>
      <c r="O7" s="48" t="str">
        <f>IF(AND('Mapa final'!$Y$23="Muy Alta",'Mapa final'!$AA$23="Leve"),CONCATENATE("R2C",'Mapa final'!$O$23),"")</f>
        <v/>
      </c>
      <c r="P7" s="46" t="str">
        <f>IF(AND('Mapa final'!$Y$21="Muy Alta",'Mapa final'!$AA$21="Menor"),CONCATENATE("R2C",'Mapa final'!$O$21),"")</f>
        <v/>
      </c>
      <c r="Q7" s="47" t="e">
        <f>IF(AND('Mapa final'!#REF!="Muy Alta",'Mapa final'!#REF!="Menor"),CONCATENATE("R2C",'Mapa final'!#REF!),"")</f>
        <v>#REF!</v>
      </c>
      <c r="R7" s="47" t="e">
        <f>IF(AND('Mapa final'!#REF!="Muy Alta",'Mapa final'!#REF!="Menor"),CONCATENATE("R2C",'Mapa final'!#REF!),"")</f>
        <v>#REF!</v>
      </c>
      <c r="S7" s="47" t="e">
        <f>IF(AND('Mapa final'!#REF!="Muy Alta",'Mapa final'!#REF!="Menor"),CONCATENATE("R2C",'Mapa final'!#REF!),"")</f>
        <v>#REF!</v>
      </c>
      <c r="T7" s="47" t="str">
        <f>IF(AND('Mapa final'!$Y$22="Muy Alta",'Mapa final'!$AA$22="Menor"),CONCATENATE("R2C",'Mapa final'!$O$22),"")</f>
        <v/>
      </c>
      <c r="U7" s="48" t="str">
        <f>IF(AND('Mapa final'!$Y$23="Muy Alta",'Mapa final'!$AA$23="Menor"),CONCATENATE("R2C",'Mapa final'!$O$23),"")</f>
        <v/>
      </c>
      <c r="V7" s="46" t="str">
        <f>IF(AND('Mapa final'!$Y$21="Muy Alta",'Mapa final'!$AA$21="Moderado"),CONCATENATE("R2C",'Mapa final'!$O$21),"")</f>
        <v/>
      </c>
      <c r="W7" s="47" t="e">
        <f>IF(AND('Mapa final'!#REF!="Muy Alta",'Mapa final'!#REF!="Moderado"),CONCATENATE("R2C",'Mapa final'!#REF!),"")</f>
        <v>#REF!</v>
      </c>
      <c r="X7" s="47" t="e">
        <f>IF(AND('Mapa final'!#REF!="Muy Alta",'Mapa final'!#REF!="Moderado"),CONCATENATE("R2C",'Mapa final'!#REF!),"")</f>
        <v>#REF!</v>
      </c>
      <c r="Y7" s="47" t="e">
        <f>IF(AND('Mapa final'!#REF!="Muy Alta",'Mapa final'!#REF!="Moderado"),CONCATENATE("R2C",'Mapa final'!#REF!),"")</f>
        <v>#REF!</v>
      </c>
      <c r="Z7" s="47" t="str">
        <f>IF(AND('Mapa final'!$Y$22="Muy Alta",'Mapa final'!$AA$22="Moderado"),CONCATENATE("R2C",'Mapa final'!$O$22),"")</f>
        <v/>
      </c>
      <c r="AA7" s="48" t="str">
        <f>IF(AND('Mapa final'!$Y$23="Muy Alta",'Mapa final'!$AA$23="Moderado"),CONCATENATE("R2C",'Mapa final'!$O$23),"")</f>
        <v/>
      </c>
      <c r="AB7" s="46" t="str">
        <f>IF(AND('Mapa final'!$Y$21="Muy Alta",'Mapa final'!$AA$21="Mayor"),CONCATENATE("R2C",'Mapa final'!$O$21),"")</f>
        <v/>
      </c>
      <c r="AC7" s="47" t="e">
        <f>IF(AND('Mapa final'!#REF!="Muy Alta",'Mapa final'!#REF!="Mayor"),CONCATENATE("R2C",'Mapa final'!#REF!),"")</f>
        <v>#REF!</v>
      </c>
      <c r="AD7" s="47" t="e">
        <f>IF(AND('Mapa final'!#REF!="Muy Alta",'Mapa final'!#REF!="Mayor"),CONCATENATE("R2C",'Mapa final'!#REF!),"")</f>
        <v>#REF!</v>
      </c>
      <c r="AE7" s="47" t="e">
        <f>IF(AND('Mapa final'!#REF!="Muy Alta",'Mapa final'!#REF!="Mayor"),CONCATENATE("R2C",'Mapa final'!#REF!),"")</f>
        <v>#REF!</v>
      </c>
      <c r="AF7" s="47" t="str">
        <f>IF(AND('Mapa final'!$Y$22="Muy Alta",'Mapa final'!$AA$22="Mayor"),CONCATENATE("R2C",'Mapa final'!$O$22),"")</f>
        <v/>
      </c>
      <c r="AG7" s="48" t="str">
        <f>IF(AND('Mapa final'!$Y$23="Muy Alta",'Mapa final'!$AA$23="Mayor"),CONCATENATE("R2C",'Mapa final'!$O$23),"")</f>
        <v/>
      </c>
      <c r="AH7" s="49" t="str">
        <f>IF(AND('Mapa final'!$Y$21="Muy Alta",'Mapa final'!$AA$21="Catastrófico"),CONCATENATE("R2C",'Mapa final'!$O$21),"")</f>
        <v/>
      </c>
      <c r="AI7" s="50" t="e">
        <f>IF(AND('Mapa final'!#REF!="Muy Alta",'Mapa final'!#REF!="Catastrófico"),CONCATENATE("R2C",'Mapa final'!#REF!),"")</f>
        <v>#REF!</v>
      </c>
      <c r="AJ7" s="50" t="e">
        <f>IF(AND('Mapa final'!#REF!="Muy Alta",'Mapa final'!#REF!="Catastrófico"),CONCATENATE("R2C",'Mapa final'!#REF!),"")</f>
        <v>#REF!</v>
      </c>
      <c r="AK7" s="50" t="e">
        <f>IF(AND('Mapa final'!#REF!="Muy Alta",'Mapa final'!#REF!="Catastrófico"),CONCATENATE("R2C",'Mapa final'!#REF!),"")</f>
        <v>#REF!</v>
      </c>
      <c r="AL7" s="50" t="str">
        <f>IF(AND('Mapa final'!$Y$22="Muy Alta",'Mapa final'!$AA$22="Catastrófico"),CONCATENATE("R2C",'Mapa final'!$O$22),"")</f>
        <v/>
      </c>
      <c r="AM7" s="51" t="str">
        <f>IF(AND('Mapa final'!$Y$23="Muy Alta",'Mapa final'!$AA$23="Catastrófico"),CONCATENATE("R2C",'Mapa final'!$O$23),"")</f>
        <v/>
      </c>
      <c r="AN7" s="39"/>
      <c r="AO7" s="238"/>
      <c r="AP7" s="143"/>
      <c r="AQ7" s="143"/>
      <c r="AR7" s="143"/>
      <c r="AS7" s="143"/>
      <c r="AT7" s="239"/>
    </row>
    <row r="8" spans="2:46" ht="15" customHeight="1" x14ac:dyDescent="0.25">
      <c r="B8" s="254"/>
      <c r="C8" s="143"/>
      <c r="D8" s="155"/>
      <c r="E8" s="154"/>
      <c r="F8" s="143"/>
      <c r="G8" s="143"/>
      <c r="H8" s="143"/>
      <c r="I8" s="155"/>
      <c r="J8" s="46" t="str">
        <f>IF(AND('Mapa final'!$Y$26="Muy Alta",'Mapa final'!$AA$26="Leve"),CONCATENATE("R3C",'Mapa final'!$O$26),"")</f>
        <v/>
      </c>
      <c r="K8" s="47" t="str">
        <f>IF(AND('Mapa final'!$Y$27="Muy Alta",'Mapa final'!$AA$27="Leve"),CONCATENATE("R3C",'Mapa final'!$O$27),"")</f>
        <v/>
      </c>
      <c r="L8" s="47" t="str">
        <f>IF(AND('Mapa final'!$Y$28="Muy Alta",'Mapa final'!$AA$28="Leve"),CONCATENATE("R3C",'Mapa final'!$O$28),"")</f>
        <v/>
      </c>
      <c r="M8" s="47" t="e">
        <f>IF(AND('Mapa final'!#REF!="Muy Alta",'Mapa final'!#REF!="Leve"),CONCATENATE("R3C",'Mapa final'!#REF!),"")</f>
        <v>#REF!</v>
      </c>
      <c r="N8" s="47" t="e">
        <f>IF(AND('Mapa final'!#REF!="Muy Alta",'Mapa final'!#REF!="Leve"),CONCATENATE("R3C",'Mapa final'!#REF!),"")</f>
        <v>#REF!</v>
      </c>
      <c r="O8" s="48" t="e">
        <f>IF(AND('Mapa final'!#REF!="Muy Alta",'Mapa final'!#REF!="Leve"),CONCATENATE("R3C",'Mapa final'!#REF!),"")</f>
        <v>#REF!</v>
      </c>
      <c r="P8" s="46" t="str">
        <f>IF(AND('Mapa final'!$Y$26="Muy Alta",'Mapa final'!$AA$26="Menor"),CONCATENATE("R3C",'Mapa final'!$O$26),"")</f>
        <v/>
      </c>
      <c r="Q8" s="47" t="str">
        <f>IF(AND('Mapa final'!$Y$27="Muy Alta",'Mapa final'!$AA$27="Menor"),CONCATENATE("R3C",'Mapa final'!$O$27),"")</f>
        <v/>
      </c>
      <c r="R8" s="47" t="str">
        <f>IF(AND('Mapa final'!$Y$28="Muy Alta",'Mapa final'!$AA$28="Menor"),CONCATENATE("R3C",'Mapa final'!$O$28),"")</f>
        <v/>
      </c>
      <c r="S8" s="47" t="e">
        <f>IF(AND('Mapa final'!#REF!="Muy Alta",'Mapa final'!#REF!="Menor"),CONCATENATE("R3C",'Mapa final'!#REF!),"")</f>
        <v>#REF!</v>
      </c>
      <c r="T8" s="47" t="e">
        <f>IF(AND('Mapa final'!#REF!="Muy Alta",'Mapa final'!#REF!="Menor"),CONCATENATE("R3C",'Mapa final'!#REF!),"")</f>
        <v>#REF!</v>
      </c>
      <c r="U8" s="48" t="e">
        <f>IF(AND('Mapa final'!#REF!="Muy Alta",'Mapa final'!#REF!="Menor"),CONCATENATE("R3C",'Mapa final'!#REF!),"")</f>
        <v>#REF!</v>
      </c>
      <c r="V8" s="46" t="str">
        <f>IF(AND('Mapa final'!$Y$26="Muy Alta",'Mapa final'!$AA$26="Moderado"),CONCATENATE("R3C",'Mapa final'!$O$26),"")</f>
        <v/>
      </c>
      <c r="W8" s="47" t="str">
        <f>IF(AND('Mapa final'!$Y$27="Muy Alta",'Mapa final'!$AA$27="Moderado"),CONCATENATE("R3C",'Mapa final'!$O$27),"")</f>
        <v/>
      </c>
      <c r="X8" s="47" t="str">
        <f>IF(AND('Mapa final'!$Y$28="Muy Alta",'Mapa final'!$AA$28="Moderado"),CONCATENATE("R3C",'Mapa final'!$O$28),"")</f>
        <v/>
      </c>
      <c r="Y8" s="47" t="e">
        <f>IF(AND('Mapa final'!#REF!="Muy Alta",'Mapa final'!#REF!="Moderado"),CONCATENATE("R3C",'Mapa final'!#REF!),"")</f>
        <v>#REF!</v>
      </c>
      <c r="Z8" s="47" t="e">
        <f>IF(AND('Mapa final'!#REF!="Muy Alta",'Mapa final'!#REF!="Moderado"),CONCATENATE("R3C",'Mapa final'!#REF!),"")</f>
        <v>#REF!</v>
      </c>
      <c r="AA8" s="48" t="e">
        <f>IF(AND('Mapa final'!#REF!="Muy Alta",'Mapa final'!#REF!="Moderado"),CONCATENATE("R3C",'Mapa final'!#REF!),"")</f>
        <v>#REF!</v>
      </c>
      <c r="AB8" s="46" t="str">
        <f>IF(AND('Mapa final'!$Y$26="Muy Alta",'Mapa final'!$AA$26="Mayor"),CONCATENATE("R3C",'Mapa final'!$O$26),"")</f>
        <v/>
      </c>
      <c r="AC8" s="47" t="str">
        <f>IF(AND('Mapa final'!$Y$27="Muy Alta",'Mapa final'!$AA$27="Mayor"),CONCATENATE("R3C",'Mapa final'!$O$27),"")</f>
        <v/>
      </c>
      <c r="AD8" s="47" t="str">
        <f>IF(AND('Mapa final'!$Y$28="Muy Alta",'Mapa final'!$AA$28="Mayor"),CONCATENATE("R3C",'Mapa final'!$O$28),"")</f>
        <v/>
      </c>
      <c r="AE8" s="47" t="e">
        <f>IF(AND('Mapa final'!#REF!="Muy Alta",'Mapa final'!#REF!="Mayor"),CONCATENATE("R3C",'Mapa final'!#REF!),"")</f>
        <v>#REF!</v>
      </c>
      <c r="AF8" s="47" t="e">
        <f>IF(AND('Mapa final'!#REF!="Muy Alta",'Mapa final'!#REF!="Mayor"),CONCATENATE("R3C",'Mapa final'!#REF!),"")</f>
        <v>#REF!</v>
      </c>
      <c r="AG8" s="48" t="e">
        <f>IF(AND('Mapa final'!#REF!="Muy Alta",'Mapa final'!#REF!="Mayor"),CONCATENATE("R3C",'Mapa final'!#REF!),"")</f>
        <v>#REF!</v>
      </c>
      <c r="AH8" s="49" t="str">
        <f>IF(AND('Mapa final'!$Y$26="Muy Alta",'Mapa final'!$AA$26="Catastrófico"),CONCATENATE("R3C",'Mapa final'!$O$26),"")</f>
        <v/>
      </c>
      <c r="AI8" s="50" t="str">
        <f>IF(AND('Mapa final'!$Y$27="Muy Alta",'Mapa final'!$AA$27="Catastrófico"),CONCATENATE("R3C",'Mapa final'!$O$27),"")</f>
        <v/>
      </c>
      <c r="AJ8" s="50" t="str">
        <f>IF(AND('Mapa final'!$Y$28="Muy Alta",'Mapa final'!$AA$28="Catastrófico"),CONCATENATE("R3C",'Mapa final'!$O$28),"")</f>
        <v/>
      </c>
      <c r="AK8" s="50" t="e">
        <f>IF(AND('Mapa final'!#REF!="Muy Alta",'Mapa final'!#REF!="Catastrófico"),CONCATENATE("R3C",'Mapa final'!#REF!),"")</f>
        <v>#REF!</v>
      </c>
      <c r="AL8" s="50" t="e">
        <f>IF(AND('Mapa final'!#REF!="Muy Alta",'Mapa final'!#REF!="Catastrófico"),CONCATENATE("R3C",'Mapa final'!#REF!),"")</f>
        <v>#REF!</v>
      </c>
      <c r="AM8" s="51" t="e">
        <f>IF(AND('Mapa final'!#REF!="Muy Alta",'Mapa final'!#REF!="Catastrófico"),CONCATENATE("R3C",'Mapa final'!#REF!),"")</f>
        <v>#REF!</v>
      </c>
      <c r="AN8" s="39"/>
      <c r="AO8" s="238"/>
      <c r="AP8" s="143"/>
      <c r="AQ8" s="143"/>
      <c r="AR8" s="143"/>
      <c r="AS8" s="143"/>
      <c r="AT8" s="239"/>
    </row>
    <row r="9" spans="2:46" ht="15" customHeight="1" x14ac:dyDescent="0.25">
      <c r="B9" s="254"/>
      <c r="C9" s="143"/>
      <c r="D9" s="155"/>
      <c r="E9" s="154"/>
      <c r="F9" s="143"/>
      <c r="G9" s="143"/>
      <c r="H9" s="143"/>
      <c r="I9" s="155"/>
      <c r="J9" s="46" t="str">
        <f>IF(AND('Mapa final'!$Y$31="Muy Alta",'Mapa final'!$AA$31="Leve"),CONCATENATE("R4C",'Mapa final'!$O$31),"")</f>
        <v/>
      </c>
      <c r="K9" s="47" t="str">
        <f>IF(AND('Mapa final'!$Y$32="Muy Alta",'Mapa final'!$AA$32="Leve"),CONCATENATE("R4C",'Mapa final'!$O$32),"")</f>
        <v/>
      </c>
      <c r="L9" s="47" t="e">
        <f>IF(AND('Mapa final'!#REF!="Muy Alta",'Mapa final'!#REF!="Leve"),CONCATENATE("R4C",'Mapa final'!#REF!),"")</f>
        <v>#REF!</v>
      </c>
      <c r="M9" s="47" t="str">
        <f>IF(AND('Mapa final'!$Y$33="Muy Alta",'Mapa final'!$AA$33="Leve"),CONCATENATE("R4C",'Mapa final'!$O$33),"")</f>
        <v/>
      </c>
      <c r="N9" s="47" t="e">
        <f>IF(AND('Mapa final'!#REF!="Muy Alta",'Mapa final'!#REF!="Leve"),CONCATENATE("R4C",'Mapa final'!#REF!),"")</f>
        <v>#REF!</v>
      </c>
      <c r="O9" s="48" t="e">
        <f>IF(AND('Mapa final'!#REF!="Muy Alta",'Mapa final'!#REF!="Leve"),CONCATENATE("R4C",'Mapa final'!#REF!),"")</f>
        <v>#REF!</v>
      </c>
      <c r="P9" s="46" t="str">
        <f>IF(AND('Mapa final'!$Y$31="Muy Alta",'Mapa final'!$AA$31="Menor"),CONCATENATE("R4C",'Mapa final'!$O$31),"")</f>
        <v/>
      </c>
      <c r="Q9" s="47" t="str">
        <f>IF(AND('Mapa final'!$Y$32="Muy Alta",'Mapa final'!$AA$32="Menor"),CONCATENATE("R4C",'Mapa final'!$O$32),"")</f>
        <v/>
      </c>
      <c r="R9" s="47" t="e">
        <f>IF(AND('Mapa final'!#REF!="Muy Alta",'Mapa final'!#REF!="Menor"),CONCATENATE("R4C",'Mapa final'!#REF!),"")</f>
        <v>#REF!</v>
      </c>
      <c r="S9" s="47" t="str">
        <f>IF(AND('Mapa final'!$Y$33="Muy Alta",'Mapa final'!$AA$33="Menor"),CONCATENATE("R4C",'Mapa final'!$O$33),"")</f>
        <v/>
      </c>
      <c r="T9" s="47" t="e">
        <f>IF(AND('Mapa final'!#REF!="Muy Alta",'Mapa final'!#REF!="Menor"),CONCATENATE("R4C",'Mapa final'!#REF!),"")</f>
        <v>#REF!</v>
      </c>
      <c r="U9" s="48" t="e">
        <f>IF(AND('Mapa final'!#REF!="Muy Alta",'Mapa final'!#REF!="Menor"),CONCATENATE("R4C",'Mapa final'!#REF!),"")</f>
        <v>#REF!</v>
      </c>
      <c r="V9" s="46" t="str">
        <f>IF(AND('Mapa final'!$Y$31="Muy Alta",'Mapa final'!$AA$31="Moderado"),CONCATENATE("R4C",'Mapa final'!$O$31),"")</f>
        <v/>
      </c>
      <c r="W9" s="47" t="str">
        <f>IF(AND('Mapa final'!$Y$32="Muy Alta",'Mapa final'!$AA$32="Moderado"),CONCATENATE("R4C",'Mapa final'!$O$32),"")</f>
        <v/>
      </c>
      <c r="X9" s="47" t="e">
        <f>IF(AND('Mapa final'!#REF!="Muy Alta",'Mapa final'!#REF!="Moderado"),CONCATENATE("R4C",'Mapa final'!#REF!),"")</f>
        <v>#REF!</v>
      </c>
      <c r="Y9" s="47" t="str">
        <f>IF(AND('Mapa final'!$Y$33="Muy Alta",'Mapa final'!$AA$33="Moderado"),CONCATENATE("R4C",'Mapa final'!$O$33),"")</f>
        <v/>
      </c>
      <c r="Z9" s="47" t="e">
        <f>IF(AND('Mapa final'!#REF!="Muy Alta",'Mapa final'!#REF!="Moderado"),CONCATENATE("R4C",'Mapa final'!#REF!),"")</f>
        <v>#REF!</v>
      </c>
      <c r="AA9" s="48" t="e">
        <f>IF(AND('Mapa final'!#REF!="Muy Alta",'Mapa final'!#REF!="Moderado"),CONCATENATE("R4C",'Mapa final'!#REF!),"")</f>
        <v>#REF!</v>
      </c>
      <c r="AB9" s="46" t="str">
        <f>IF(AND('Mapa final'!$Y$31="Muy Alta",'Mapa final'!$AA$31="Mayor"),CONCATENATE("R4C",'Mapa final'!$O$31),"")</f>
        <v/>
      </c>
      <c r="AC9" s="47" t="str">
        <f>IF(AND('Mapa final'!$Y$32="Muy Alta",'Mapa final'!$AA$32="Mayor"),CONCATENATE("R4C",'Mapa final'!$O$32),"")</f>
        <v/>
      </c>
      <c r="AD9" s="47" t="e">
        <f>IF(AND('Mapa final'!#REF!="Muy Alta",'Mapa final'!#REF!="Mayor"),CONCATENATE("R4C",'Mapa final'!#REF!),"")</f>
        <v>#REF!</v>
      </c>
      <c r="AE9" s="47" t="str">
        <f>IF(AND('Mapa final'!$Y$33="Muy Alta",'Mapa final'!$AA$33="Mayor"),CONCATENATE("R4C",'Mapa final'!$O$33),"")</f>
        <v/>
      </c>
      <c r="AF9" s="47" t="e">
        <f>IF(AND('Mapa final'!#REF!="Muy Alta",'Mapa final'!#REF!="Mayor"),CONCATENATE("R4C",'Mapa final'!#REF!),"")</f>
        <v>#REF!</v>
      </c>
      <c r="AG9" s="48" t="e">
        <f>IF(AND('Mapa final'!#REF!="Muy Alta",'Mapa final'!#REF!="Mayor"),CONCATENATE("R4C",'Mapa final'!#REF!),"")</f>
        <v>#REF!</v>
      </c>
      <c r="AH9" s="49" t="str">
        <f>IF(AND('Mapa final'!$Y$31="Muy Alta",'Mapa final'!$AA$31="Catastrófico"),CONCATENATE("R4C",'Mapa final'!$O$31),"")</f>
        <v/>
      </c>
      <c r="AI9" s="50" t="str">
        <f>IF(AND('Mapa final'!$Y$32="Muy Alta",'Mapa final'!$AA$32="Catastrófico"),CONCATENATE("R4C",'Mapa final'!$O$32),"")</f>
        <v/>
      </c>
      <c r="AJ9" s="50" t="e">
        <f>IF(AND('Mapa final'!#REF!="Muy Alta",'Mapa final'!#REF!="Catastrófico"),CONCATENATE("R4C",'Mapa final'!#REF!),"")</f>
        <v>#REF!</v>
      </c>
      <c r="AK9" s="50" t="str">
        <f>IF(AND('Mapa final'!$Y$33="Muy Alta",'Mapa final'!$AA$33="Catastrófico"),CONCATENATE("R4C",'Mapa final'!$O$33),"")</f>
        <v/>
      </c>
      <c r="AL9" s="50" t="e">
        <f>IF(AND('Mapa final'!#REF!="Muy Alta",'Mapa final'!#REF!="Catastrófico"),CONCATENATE("R4C",'Mapa final'!#REF!),"")</f>
        <v>#REF!</v>
      </c>
      <c r="AM9" s="51" t="e">
        <f>IF(AND('Mapa final'!#REF!="Muy Alta",'Mapa final'!#REF!="Catastrófico"),CONCATENATE("R4C",'Mapa final'!#REF!),"")</f>
        <v>#REF!</v>
      </c>
      <c r="AN9" s="39"/>
      <c r="AO9" s="238"/>
      <c r="AP9" s="143"/>
      <c r="AQ9" s="143"/>
      <c r="AR9" s="143"/>
      <c r="AS9" s="143"/>
      <c r="AT9" s="239"/>
    </row>
    <row r="10" spans="2:46" ht="15" customHeight="1" x14ac:dyDescent="0.25">
      <c r="B10" s="254"/>
      <c r="C10" s="143"/>
      <c r="D10" s="155"/>
      <c r="E10" s="154"/>
      <c r="F10" s="143"/>
      <c r="G10" s="143"/>
      <c r="H10" s="143"/>
      <c r="I10" s="155"/>
      <c r="J10" s="46" t="str">
        <f>IF(AND('Mapa final'!$Y$36="Muy Alta",'Mapa final'!$AA$36="Leve"),CONCATENATE("R5C",'Mapa final'!$O$36),"")</f>
        <v/>
      </c>
      <c r="K10" s="47" t="str">
        <f>IF(AND('Mapa final'!$Y$37="Muy Alta",'Mapa final'!$AA$37="Leve"),CONCATENATE("R5C",'Mapa final'!$O$37),"")</f>
        <v/>
      </c>
      <c r="L10" s="47" t="str">
        <f>IF(AND('Mapa final'!$Y$38="Muy Alta",'Mapa final'!$AA$38="Leve"),CONCATENATE("R5C",'Mapa final'!$O$38),"")</f>
        <v/>
      </c>
      <c r="M10" s="47" t="e">
        <f>IF(AND('Mapa final'!#REF!="Muy Alta",'Mapa final'!#REF!="Leve"),CONCATENATE("R5C",'Mapa final'!#REF!),"")</f>
        <v>#REF!</v>
      </c>
      <c r="N10" s="47" t="e">
        <f>IF(AND('Mapa final'!#REF!="Muy Alta",'Mapa final'!#REF!="Leve"),CONCATENATE("R5C",'Mapa final'!#REF!),"")</f>
        <v>#REF!</v>
      </c>
      <c r="O10" s="48" t="e">
        <f>IF(AND('Mapa final'!#REF!="Muy Alta",'Mapa final'!#REF!="Leve"),CONCATENATE("R5C",'Mapa final'!#REF!),"")</f>
        <v>#REF!</v>
      </c>
      <c r="P10" s="46" t="str">
        <f>IF(AND('Mapa final'!$Y$36="Muy Alta",'Mapa final'!$AA$36="Menor"),CONCATENATE("R5C",'Mapa final'!$O$36),"")</f>
        <v/>
      </c>
      <c r="Q10" s="47" t="str">
        <f>IF(AND('Mapa final'!$Y$37="Muy Alta",'Mapa final'!$AA$37="Menor"),CONCATENATE("R5C",'Mapa final'!$O$37),"")</f>
        <v/>
      </c>
      <c r="R10" s="47" t="str">
        <f>IF(AND('Mapa final'!$Y$38="Muy Alta",'Mapa final'!$AA$38="Menor"),CONCATENATE("R5C",'Mapa final'!$O$38),"")</f>
        <v/>
      </c>
      <c r="S10" s="47" t="e">
        <f>IF(AND('Mapa final'!#REF!="Muy Alta",'Mapa final'!#REF!="Menor"),CONCATENATE("R5C",'Mapa final'!#REF!),"")</f>
        <v>#REF!</v>
      </c>
      <c r="T10" s="47" t="e">
        <f>IF(AND('Mapa final'!#REF!="Muy Alta",'Mapa final'!#REF!="Menor"),CONCATENATE("R5C",'Mapa final'!#REF!),"")</f>
        <v>#REF!</v>
      </c>
      <c r="U10" s="48" t="e">
        <f>IF(AND('Mapa final'!#REF!="Muy Alta",'Mapa final'!#REF!="Menor"),CONCATENATE("R5C",'Mapa final'!#REF!),"")</f>
        <v>#REF!</v>
      </c>
      <c r="V10" s="46" t="str">
        <f>IF(AND('Mapa final'!$Y$36="Muy Alta",'Mapa final'!$AA$36="Moderado"),CONCATENATE("R5C",'Mapa final'!$O$36),"")</f>
        <v/>
      </c>
      <c r="W10" s="47" t="str">
        <f>IF(AND('Mapa final'!$Y$37="Muy Alta",'Mapa final'!$AA$37="Moderado"),CONCATENATE("R5C",'Mapa final'!$O$37),"")</f>
        <v/>
      </c>
      <c r="X10" s="47" t="str">
        <f>IF(AND('Mapa final'!$Y$38="Muy Alta",'Mapa final'!$AA$38="Moderado"),CONCATENATE("R5C",'Mapa final'!$O$38),"")</f>
        <v/>
      </c>
      <c r="Y10" s="47" t="e">
        <f>IF(AND('Mapa final'!#REF!="Muy Alta",'Mapa final'!#REF!="Moderado"),CONCATENATE("R5C",'Mapa final'!#REF!),"")</f>
        <v>#REF!</v>
      </c>
      <c r="Z10" s="47" t="e">
        <f>IF(AND('Mapa final'!#REF!="Muy Alta",'Mapa final'!#REF!="Moderado"),CONCATENATE("R5C",'Mapa final'!#REF!),"")</f>
        <v>#REF!</v>
      </c>
      <c r="AA10" s="48" t="e">
        <f>IF(AND('Mapa final'!#REF!="Muy Alta",'Mapa final'!#REF!="Moderado"),CONCATENATE("R5C",'Mapa final'!#REF!),"")</f>
        <v>#REF!</v>
      </c>
      <c r="AB10" s="46" t="str">
        <f>IF(AND('Mapa final'!$Y$36="Muy Alta",'Mapa final'!$AA$36="Mayor"),CONCATENATE("R5C",'Mapa final'!$O$36),"")</f>
        <v/>
      </c>
      <c r="AC10" s="47" t="str">
        <f>IF(AND('Mapa final'!$Y$37="Muy Alta",'Mapa final'!$AA$37="Mayor"),CONCATENATE("R5C",'Mapa final'!$O$37),"")</f>
        <v/>
      </c>
      <c r="AD10" s="47" t="str">
        <f>IF(AND('Mapa final'!$Y$38="Muy Alta",'Mapa final'!$AA$38="Mayor"),CONCATENATE("R5C",'Mapa final'!$O$38),"")</f>
        <v/>
      </c>
      <c r="AE10" s="47" t="e">
        <f>IF(AND('Mapa final'!#REF!="Muy Alta",'Mapa final'!#REF!="Mayor"),CONCATENATE("R5C",'Mapa final'!#REF!),"")</f>
        <v>#REF!</v>
      </c>
      <c r="AF10" s="47" t="e">
        <f>IF(AND('Mapa final'!#REF!="Muy Alta",'Mapa final'!#REF!="Mayor"),CONCATENATE("R5C",'Mapa final'!#REF!),"")</f>
        <v>#REF!</v>
      </c>
      <c r="AG10" s="48" t="e">
        <f>IF(AND('Mapa final'!#REF!="Muy Alta",'Mapa final'!#REF!="Mayor"),CONCATENATE("R5C",'Mapa final'!#REF!),"")</f>
        <v>#REF!</v>
      </c>
      <c r="AH10" s="49" t="str">
        <f>IF(AND('Mapa final'!$Y$36="Muy Alta",'Mapa final'!$AA$36="Catastrófico"),CONCATENATE("R5C",'Mapa final'!$O$36),"")</f>
        <v/>
      </c>
      <c r="AI10" s="50" t="str">
        <f>IF(AND('Mapa final'!$Y$37="Muy Alta",'Mapa final'!$AA$37="Catastrófico"),CONCATENATE("R5C",'Mapa final'!$O$37),"")</f>
        <v/>
      </c>
      <c r="AJ10" s="50" t="str">
        <f>IF(AND('Mapa final'!$Y$38="Muy Alta",'Mapa final'!$AA$38="Catastrófico"),CONCATENATE("R5C",'Mapa final'!$O$38),"")</f>
        <v/>
      </c>
      <c r="AK10" s="50" t="e">
        <f>IF(AND('Mapa final'!#REF!="Muy Alta",'Mapa final'!#REF!="Catastrófico"),CONCATENATE("R5C",'Mapa final'!#REF!),"")</f>
        <v>#REF!</v>
      </c>
      <c r="AL10" s="50" t="e">
        <f>IF(AND('Mapa final'!#REF!="Muy Alta",'Mapa final'!#REF!="Catastrófico"),CONCATENATE("R5C",'Mapa final'!#REF!),"")</f>
        <v>#REF!</v>
      </c>
      <c r="AM10" s="51" t="e">
        <f>IF(AND('Mapa final'!#REF!="Muy Alta",'Mapa final'!#REF!="Catastrófico"),CONCATENATE("R5C",'Mapa final'!#REF!),"")</f>
        <v>#REF!</v>
      </c>
      <c r="AN10" s="39"/>
      <c r="AO10" s="238"/>
      <c r="AP10" s="143"/>
      <c r="AQ10" s="143"/>
      <c r="AR10" s="143"/>
      <c r="AS10" s="143"/>
      <c r="AT10" s="239"/>
    </row>
    <row r="11" spans="2:46" ht="15" customHeight="1" x14ac:dyDescent="0.25">
      <c r="B11" s="254"/>
      <c r="C11" s="143"/>
      <c r="D11" s="155"/>
      <c r="E11" s="154"/>
      <c r="F11" s="143"/>
      <c r="G11" s="143"/>
      <c r="H11" s="143"/>
      <c r="I11" s="155"/>
      <c r="J11" s="46" t="str">
        <f>IF(AND('Mapa final'!$Y$41="Muy Alta",'Mapa final'!$AA$41="Leve"),CONCATENATE("R6C",'Mapa final'!$O$41),"")</f>
        <v/>
      </c>
      <c r="K11" s="47" t="str">
        <f>IF(AND('Mapa final'!$Y$42="Muy Alta",'Mapa final'!$AA$42="Leve"),CONCATENATE("R6C",'Mapa final'!$O$42),"")</f>
        <v/>
      </c>
      <c r="L11" s="47" t="str">
        <f>IF(AND('Mapa final'!$Y$43="Muy Alta",'Mapa final'!$AA$43="Leve"),CONCATENATE("R6C",'Mapa final'!$O$43),"")</f>
        <v/>
      </c>
      <c r="M11" s="47" t="e">
        <f>IF(AND('Mapa final'!#REF!="Muy Alta",'Mapa final'!#REF!="Leve"),CONCATENATE("R6C",'Mapa final'!#REF!),"")</f>
        <v>#REF!</v>
      </c>
      <c r="N11" s="47" t="e">
        <f>IF(AND('Mapa final'!#REF!="Muy Alta",'Mapa final'!#REF!="Leve"),CONCATENATE("R6C",'Mapa final'!#REF!),"")</f>
        <v>#REF!</v>
      </c>
      <c r="O11" s="48" t="e">
        <f>IF(AND('Mapa final'!#REF!="Muy Alta",'Mapa final'!#REF!="Leve"),CONCATENATE("R6C",'Mapa final'!#REF!),"")</f>
        <v>#REF!</v>
      </c>
      <c r="P11" s="46" t="str">
        <f>IF(AND('Mapa final'!$Y$41="Muy Alta",'Mapa final'!$AA$41="Menor"),CONCATENATE("R6C",'Mapa final'!$O$41),"")</f>
        <v/>
      </c>
      <c r="Q11" s="47" t="str">
        <f>IF(AND('Mapa final'!$Y$42="Muy Alta",'Mapa final'!$AA$42="Menor"),CONCATENATE("R6C",'Mapa final'!$O$42),"")</f>
        <v/>
      </c>
      <c r="R11" s="47" t="str">
        <f>IF(AND('Mapa final'!$Y$43="Muy Alta",'Mapa final'!$AA$43="Menor"),CONCATENATE("R6C",'Mapa final'!$O$43),"")</f>
        <v/>
      </c>
      <c r="S11" s="47" t="e">
        <f>IF(AND('Mapa final'!#REF!="Muy Alta",'Mapa final'!#REF!="Menor"),CONCATENATE("R6C",'Mapa final'!#REF!),"")</f>
        <v>#REF!</v>
      </c>
      <c r="T11" s="47" t="e">
        <f>IF(AND('Mapa final'!#REF!="Muy Alta",'Mapa final'!#REF!="Menor"),CONCATENATE("R6C",'Mapa final'!#REF!),"")</f>
        <v>#REF!</v>
      </c>
      <c r="U11" s="48" t="e">
        <f>IF(AND('Mapa final'!#REF!="Muy Alta",'Mapa final'!#REF!="Menor"),CONCATENATE("R6C",'Mapa final'!#REF!),"")</f>
        <v>#REF!</v>
      </c>
      <c r="V11" s="46" t="str">
        <f>IF(AND('Mapa final'!$Y$41="Muy Alta",'Mapa final'!$AA$41="Moderado"),CONCATENATE("R6C",'Mapa final'!$O$41),"")</f>
        <v/>
      </c>
      <c r="W11" s="47" t="str">
        <f>IF(AND('Mapa final'!$Y$42="Muy Alta",'Mapa final'!$AA$42="Moderado"),CONCATENATE("R6C",'Mapa final'!$O$42),"")</f>
        <v/>
      </c>
      <c r="X11" s="47" t="str">
        <f>IF(AND('Mapa final'!$Y$43="Muy Alta",'Mapa final'!$AA$43="Moderado"),CONCATENATE("R6C",'Mapa final'!$O$43),"")</f>
        <v/>
      </c>
      <c r="Y11" s="47" t="e">
        <f>IF(AND('Mapa final'!#REF!="Muy Alta",'Mapa final'!#REF!="Moderado"),CONCATENATE("R6C",'Mapa final'!#REF!),"")</f>
        <v>#REF!</v>
      </c>
      <c r="Z11" s="47" t="e">
        <f>IF(AND('Mapa final'!#REF!="Muy Alta",'Mapa final'!#REF!="Moderado"),CONCATENATE("R6C",'Mapa final'!#REF!),"")</f>
        <v>#REF!</v>
      </c>
      <c r="AA11" s="48" t="e">
        <f>IF(AND('Mapa final'!#REF!="Muy Alta",'Mapa final'!#REF!="Moderado"),CONCATENATE("R6C",'Mapa final'!#REF!),"")</f>
        <v>#REF!</v>
      </c>
      <c r="AB11" s="46" t="str">
        <f>IF(AND('Mapa final'!$Y$41="Muy Alta",'Mapa final'!$AA$41="Mayor"),CONCATENATE("R6C",'Mapa final'!$O$41),"")</f>
        <v/>
      </c>
      <c r="AC11" s="47" t="str">
        <f>IF(AND('Mapa final'!$Y$42="Muy Alta",'Mapa final'!$AA$42="Mayor"),CONCATENATE("R6C",'Mapa final'!$O$42),"")</f>
        <v/>
      </c>
      <c r="AD11" s="47" t="str">
        <f>IF(AND('Mapa final'!$Y$43="Muy Alta",'Mapa final'!$AA$43="Mayor"),CONCATENATE("R6C",'Mapa final'!$O$43),"")</f>
        <v/>
      </c>
      <c r="AE11" s="47" t="e">
        <f>IF(AND('Mapa final'!#REF!="Muy Alta",'Mapa final'!#REF!="Mayor"),CONCATENATE("R6C",'Mapa final'!#REF!),"")</f>
        <v>#REF!</v>
      </c>
      <c r="AF11" s="47" t="e">
        <f>IF(AND('Mapa final'!#REF!="Muy Alta",'Mapa final'!#REF!="Mayor"),CONCATENATE("R6C",'Mapa final'!#REF!),"")</f>
        <v>#REF!</v>
      </c>
      <c r="AG11" s="48" t="e">
        <f>IF(AND('Mapa final'!#REF!="Muy Alta",'Mapa final'!#REF!="Mayor"),CONCATENATE("R6C",'Mapa final'!#REF!),"")</f>
        <v>#REF!</v>
      </c>
      <c r="AH11" s="49" t="str">
        <f>IF(AND('Mapa final'!$Y$41="Muy Alta",'Mapa final'!$AA$41="Catastrófico"),CONCATENATE("R6C",'Mapa final'!$O$41),"")</f>
        <v/>
      </c>
      <c r="AI11" s="50" t="str">
        <f>IF(AND('Mapa final'!$Y$42="Muy Alta",'Mapa final'!$AA$42="Catastrófico"),CONCATENATE("R6C",'Mapa final'!$O$42),"")</f>
        <v/>
      </c>
      <c r="AJ11" s="50" t="str">
        <f>IF(AND('Mapa final'!$Y$43="Muy Alta",'Mapa final'!$AA$43="Catastrófico"),CONCATENATE("R6C",'Mapa final'!$O$43),"")</f>
        <v/>
      </c>
      <c r="AK11" s="50" t="e">
        <f>IF(AND('Mapa final'!#REF!="Muy Alta",'Mapa final'!#REF!="Catastrófico"),CONCATENATE("R6C",'Mapa final'!#REF!),"")</f>
        <v>#REF!</v>
      </c>
      <c r="AL11" s="50" t="e">
        <f>IF(AND('Mapa final'!#REF!="Muy Alta",'Mapa final'!#REF!="Catastrófico"),CONCATENATE("R6C",'Mapa final'!#REF!),"")</f>
        <v>#REF!</v>
      </c>
      <c r="AM11" s="51" t="e">
        <f>IF(AND('Mapa final'!#REF!="Muy Alta",'Mapa final'!#REF!="Catastrófico"),CONCATENATE("R6C",'Mapa final'!#REF!),"")</f>
        <v>#REF!</v>
      </c>
      <c r="AN11" s="39"/>
      <c r="AO11" s="238"/>
      <c r="AP11" s="143"/>
      <c r="AQ11" s="143"/>
      <c r="AR11" s="143"/>
      <c r="AS11" s="143"/>
      <c r="AT11" s="239"/>
    </row>
    <row r="12" spans="2:46" ht="15" customHeight="1" x14ac:dyDescent="0.25">
      <c r="B12" s="254"/>
      <c r="C12" s="143"/>
      <c r="D12" s="155"/>
      <c r="E12" s="154"/>
      <c r="F12" s="143"/>
      <c r="G12" s="143"/>
      <c r="H12" s="143"/>
      <c r="I12" s="155"/>
      <c r="J12" s="46" t="e">
        <f>IF(AND('Mapa final'!#REF!="Muy Alta",'Mapa final'!#REF!="Leve"),CONCATENATE("R7C",'Mapa final'!#REF!),"")</f>
        <v>#REF!</v>
      </c>
      <c r="K12" s="47" t="e">
        <f>IF(AND('Mapa final'!#REF!="Muy Alta",'Mapa final'!#REF!="Leve"),CONCATENATE("R7C",'Mapa final'!#REF!),"")</f>
        <v>#REF!</v>
      </c>
      <c r="L12" s="47" t="e">
        <f>IF(AND('Mapa final'!#REF!="Muy Alta",'Mapa final'!#REF!="Leve"),CONCATENATE("R7C",'Mapa final'!#REF!),"")</f>
        <v>#REF!</v>
      </c>
      <c r="M12" s="47" t="e">
        <f>IF(AND('Mapa final'!#REF!="Muy Alta",'Mapa final'!#REF!="Leve"),CONCATENATE("R7C",'Mapa final'!#REF!),"")</f>
        <v>#REF!</v>
      </c>
      <c r="N12" s="47" t="e">
        <f>IF(AND('Mapa final'!#REF!="Muy Alta",'Mapa final'!#REF!="Leve"),CONCATENATE("R7C",'Mapa final'!#REF!),"")</f>
        <v>#REF!</v>
      </c>
      <c r="O12" s="48" t="e">
        <f>IF(AND('Mapa final'!#REF!="Muy Alta",'Mapa final'!#REF!="Leve"),CONCATENATE("R7C",'Mapa final'!#REF!),"")</f>
        <v>#REF!</v>
      </c>
      <c r="P12" s="46" t="e">
        <f>IF(AND('Mapa final'!#REF!="Muy Alta",'Mapa final'!#REF!="Menor"),CONCATENATE("R7C",'Mapa final'!#REF!),"")</f>
        <v>#REF!</v>
      </c>
      <c r="Q12" s="47" t="e">
        <f>IF(AND('Mapa final'!#REF!="Muy Alta",'Mapa final'!#REF!="Menor"),CONCATENATE("R7C",'Mapa final'!#REF!),"")</f>
        <v>#REF!</v>
      </c>
      <c r="R12" s="47" t="e">
        <f>IF(AND('Mapa final'!#REF!="Muy Alta",'Mapa final'!#REF!="Menor"),CONCATENATE("R7C",'Mapa final'!#REF!),"")</f>
        <v>#REF!</v>
      </c>
      <c r="S12" s="47" t="e">
        <f>IF(AND('Mapa final'!#REF!="Muy Alta",'Mapa final'!#REF!="Menor"),CONCATENATE("R7C",'Mapa final'!#REF!),"")</f>
        <v>#REF!</v>
      </c>
      <c r="T12" s="47" t="e">
        <f>IF(AND('Mapa final'!#REF!="Muy Alta",'Mapa final'!#REF!="Menor"),CONCATENATE("R7C",'Mapa final'!#REF!),"")</f>
        <v>#REF!</v>
      </c>
      <c r="U12" s="48" t="e">
        <f>IF(AND('Mapa final'!#REF!="Muy Alta",'Mapa final'!#REF!="Menor"),CONCATENATE("R7C",'Mapa final'!#REF!),"")</f>
        <v>#REF!</v>
      </c>
      <c r="V12" s="46" t="e">
        <f>IF(AND('Mapa final'!#REF!="Muy Alta",'Mapa final'!#REF!="Moderado"),CONCATENATE("R7C",'Mapa final'!#REF!),"")</f>
        <v>#REF!</v>
      </c>
      <c r="W12" s="47" t="e">
        <f>IF(AND('Mapa final'!#REF!="Muy Alta",'Mapa final'!#REF!="Moderado"),CONCATENATE("R7C",'Mapa final'!#REF!),"")</f>
        <v>#REF!</v>
      </c>
      <c r="X12" s="47" t="e">
        <f>IF(AND('Mapa final'!#REF!="Muy Alta",'Mapa final'!#REF!="Moderado"),CONCATENATE("R7C",'Mapa final'!#REF!),"")</f>
        <v>#REF!</v>
      </c>
      <c r="Y12" s="47" t="e">
        <f>IF(AND('Mapa final'!#REF!="Muy Alta",'Mapa final'!#REF!="Moderado"),CONCATENATE("R7C",'Mapa final'!#REF!),"")</f>
        <v>#REF!</v>
      </c>
      <c r="Z12" s="47" t="e">
        <f>IF(AND('Mapa final'!#REF!="Muy Alta",'Mapa final'!#REF!="Moderado"),CONCATENATE("R7C",'Mapa final'!#REF!),"")</f>
        <v>#REF!</v>
      </c>
      <c r="AA12" s="48" t="e">
        <f>IF(AND('Mapa final'!#REF!="Muy Alta",'Mapa final'!#REF!="Moderado"),CONCATENATE("R7C",'Mapa final'!#REF!),"")</f>
        <v>#REF!</v>
      </c>
      <c r="AB12" s="46" t="e">
        <f>IF(AND('Mapa final'!#REF!="Muy Alta",'Mapa final'!#REF!="Mayor"),CONCATENATE("R7C",'Mapa final'!#REF!),"")</f>
        <v>#REF!</v>
      </c>
      <c r="AC12" s="47" t="e">
        <f>IF(AND('Mapa final'!#REF!="Muy Alta",'Mapa final'!#REF!="Mayor"),CONCATENATE("R7C",'Mapa final'!#REF!),"")</f>
        <v>#REF!</v>
      </c>
      <c r="AD12" s="47" t="e">
        <f>IF(AND('Mapa final'!#REF!="Muy Alta",'Mapa final'!#REF!="Mayor"),CONCATENATE("R7C",'Mapa final'!#REF!),"")</f>
        <v>#REF!</v>
      </c>
      <c r="AE12" s="47" t="e">
        <f>IF(AND('Mapa final'!#REF!="Muy Alta",'Mapa final'!#REF!="Mayor"),CONCATENATE("R7C",'Mapa final'!#REF!),"")</f>
        <v>#REF!</v>
      </c>
      <c r="AF12" s="47" t="e">
        <f>IF(AND('Mapa final'!#REF!="Muy Alta",'Mapa final'!#REF!="Mayor"),CONCATENATE("R7C",'Mapa final'!#REF!),"")</f>
        <v>#REF!</v>
      </c>
      <c r="AG12" s="48" t="e">
        <f>IF(AND('Mapa final'!#REF!="Muy Alta",'Mapa final'!#REF!="Mayor"),CONCATENATE("R7C",'Mapa final'!#REF!),"")</f>
        <v>#REF!</v>
      </c>
      <c r="AH12" s="49" t="e">
        <f>IF(AND('Mapa final'!#REF!="Muy Alta",'Mapa final'!#REF!="Catastrófico"),CONCATENATE("R7C",'Mapa final'!#REF!),"")</f>
        <v>#REF!</v>
      </c>
      <c r="AI12" s="50" t="e">
        <f>IF(AND('Mapa final'!#REF!="Muy Alta",'Mapa final'!#REF!="Catastrófico"),CONCATENATE("R7C",'Mapa final'!#REF!),"")</f>
        <v>#REF!</v>
      </c>
      <c r="AJ12" s="50" t="e">
        <f>IF(AND('Mapa final'!#REF!="Muy Alta",'Mapa final'!#REF!="Catastrófico"),CONCATENATE("R7C",'Mapa final'!#REF!),"")</f>
        <v>#REF!</v>
      </c>
      <c r="AK12" s="50" t="e">
        <f>IF(AND('Mapa final'!#REF!="Muy Alta",'Mapa final'!#REF!="Catastrófico"),CONCATENATE("R7C",'Mapa final'!#REF!),"")</f>
        <v>#REF!</v>
      </c>
      <c r="AL12" s="50" t="e">
        <f>IF(AND('Mapa final'!#REF!="Muy Alta",'Mapa final'!#REF!="Catastrófico"),CONCATENATE("R7C",'Mapa final'!#REF!),"")</f>
        <v>#REF!</v>
      </c>
      <c r="AM12" s="51" t="e">
        <f>IF(AND('Mapa final'!#REF!="Muy Alta",'Mapa final'!#REF!="Catastrófico"),CONCATENATE("R7C",'Mapa final'!#REF!),"")</f>
        <v>#REF!</v>
      </c>
      <c r="AN12" s="39"/>
      <c r="AO12" s="238"/>
      <c r="AP12" s="143"/>
      <c r="AQ12" s="143"/>
      <c r="AR12" s="143"/>
      <c r="AS12" s="143"/>
      <c r="AT12" s="239"/>
    </row>
    <row r="13" spans="2:46" ht="15" customHeight="1" x14ac:dyDescent="0.25">
      <c r="B13" s="254"/>
      <c r="C13" s="143"/>
      <c r="D13" s="155"/>
      <c r="E13" s="154"/>
      <c r="F13" s="143"/>
      <c r="G13" s="143"/>
      <c r="H13" s="143"/>
      <c r="I13" s="155"/>
      <c r="J13" s="46" t="e">
        <f>IF(AND('Mapa final'!#REF!="Muy Alta",'Mapa final'!#REF!="Leve"),CONCATENATE("R8C",'Mapa final'!#REF!),"")</f>
        <v>#REF!</v>
      </c>
      <c r="K13" s="47" t="e">
        <f>IF(AND('Mapa final'!#REF!="Muy Alta",'Mapa final'!#REF!="Leve"),CONCATENATE("R8C",'Mapa final'!#REF!),"")</f>
        <v>#REF!</v>
      </c>
      <c r="L13" s="47" t="e">
        <f>IF(AND('Mapa final'!#REF!="Muy Alta",'Mapa final'!#REF!="Leve"),CONCATENATE("R8C",'Mapa final'!#REF!),"")</f>
        <v>#REF!</v>
      </c>
      <c r="M13" s="47" t="e">
        <f>IF(AND('Mapa final'!#REF!="Muy Alta",'Mapa final'!#REF!="Leve"),CONCATENATE("R8C",'Mapa final'!#REF!),"")</f>
        <v>#REF!</v>
      </c>
      <c r="N13" s="47" t="e">
        <f>IF(AND('Mapa final'!#REF!="Muy Alta",'Mapa final'!#REF!="Leve"),CONCATENATE("R8C",'Mapa final'!#REF!),"")</f>
        <v>#REF!</v>
      </c>
      <c r="O13" s="48" t="e">
        <f>IF(AND('Mapa final'!#REF!="Muy Alta",'Mapa final'!#REF!="Leve"),CONCATENATE("R8C",'Mapa final'!#REF!),"")</f>
        <v>#REF!</v>
      </c>
      <c r="P13" s="46" t="e">
        <f>IF(AND('Mapa final'!#REF!="Muy Alta",'Mapa final'!#REF!="Menor"),CONCATENATE("R8C",'Mapa final'!#REF!),"")</f>
        <v>#REF!</v>
      </c>
      <c r="Q13" s="47" t="e">
        <f>IF(AND('Mapa final'!#REF!="Muy Alta",'Mapa final'!#REF!="Menor"),CONCATENATE("R8C",'Mapa final'!#REF!),"")</f>
        <v>#REF!</v>
      </c>
      <c r="R13" s="47" t="e">
        <f>IF(AND('Mapa final'!#REF!="Muy Alta",'Mapa final'!#REF!="Menor"),CONCATENATE("R8C",'Mapa final'!#REF!),"")</f>
        <v>#REF!</v>
      </c>
      <c r="S13" s="47" t="e">
        <f>IF(AND('Mapa final'!#REF!="Muy Alta",'Mapa final'!#REF!="Menor"),CONCATENATE("R8C",'Mapa final'!#REF!),"")</f>
        <v>#REF!</v>
      </c>
      <c r="T13" s="47" t="e">
        <f>IF(AND('Mapa final'!#REF!="Muy Alta",'Mapa final'!#REF!="Menor"),CONCATENATE("R8C",'Mapa final'!#REF!),"")</f>
        <v>#REF!</v>
      </c>
      <c r="U13" s="48" t="e">
        <f>IF(AND('Mapa final'!#REF!="Muy Alta",'Mapa final'!#REF!="Menor"),CONCATENATE("R8C",'Mapa final'!#REF!),"")</f>
        <v>#REF!</v>
      </c>
      <c r="V13" s="46" t="e">
        <f>IF(AND('Mapa final'!#REF!="Muy Alta",'Mapa final'!#REF!="Moderado"),CONCATENATE("R8C",'Mapa final'!#REF!),"")</f>
        <v>#REF!</v>
      </c>
      <c r="W13" s="47" t="e">
        <f>IF(AND('Mapa final'!#REF!="Muy Alta",'Mapa final'!#REF!="Moderado"),CONCATENATE("R8C",'Mapa final'!#REF!),"")</f>
        <v>#REF!</v>
      </c>
      <c r="X13" s="47" t="e">
        <f>IF(AND('Mapa final'!#REF!="Muy Alta",'Mapa final'!#REF!="Moderado"),CONCATENATE("R8C",'Mapa final'!#REF!),"")</f>
        <v>#REF!</v>
      </c>
      <c r="Y13" s="47" t="e">
        <f>IF(AND('Mapa final'!#REF!="Muy Alta",'Mapa final'!#REF!="Moderado"),CONCATENATE("R8C",'Mapa final'!#REF!),"")</f>
        <v>#REF!</v>
      </c>
      <c r="Z13" s="47" t="e">
        <f>IF(AND('Mapa final'!#REF!="Muy Alta",'Mapa final'!#REF!="Moderado"),CONCATENATE("R8C",'Mapa final'!#REF!),"")</f>
        <v>#REF!</v>
      </c>
      <c r="AA13" s="48" t="e">
        <f>IF(AND('Mapa final'!#REF!="Muy Alta",'Mapa final'!#REF!="Moderado"),CONCATENATE("R8C",'Mapa final'!#REF!),"")</f>
        <v>#REF!</v>
      </c>
      <c r="AB13" s="46" t="e">
        <f>IF(AND('Mapa final'!#REF!="Muy Alta",'Mapa final'!#REF!="Mayor"),CONCATENATE("R8C",'Mapa final'!#REF!),"")</f>
        <v>#REF!</v>
      </c>
      <c r="AC13" s="47" t="e">
        <f>IF(AND('Mapa final'!#REF!="Muy Alta",'Mapa final'!#REF!="Mayor"),CONCATENATE("R8C",'Mapa final'!#REF!),"")</f>
        <v>#REF!</v>
      </c>
      <c r="AD13" s="47" t="e">
        <f>IF(AND('Mapa final'!#REF!="Muy Alta",'Mapa final'!#REF!="Mayor"),CONCATENATE("R8C",'Mapa final'!#REF!),"")</f>
        <v>#REF!</v>
      </c>
      <c r="AE13" s="47" t="e">
        <f>IF(AND('Mapa final'!#REF!="Muy Alta",'Mapa final'!#REF!="Mayor"),CONCATENATE("R8C",'Mapa final'!#REF!),"")</f>
        <v>#REF!</v>
      </c>
      <c r="AF13" s="47" t="e">
        <f>IF(AND('Mapa final'!#REF!="Muy Alta",'Mapa final'!#REF!="Mayor"),CONCATENATE("R8C",'Mapa final'!#REF!),"")</f>
        <v>#REF!</v>
      </c>
      <c r="AG13" s="48" t="e">
        <f>IF(AND('Mapa final'!#REF!="Muy Alta",'Mapa final'!#REF!="Mayor"),CONCATENATE("R8C",'Mapa final'!#REF!),"")</f>
        <v>#REF!</v>
      </c>
      <c r="AH13" s="49" t="e">
        <f>IF(AND('Mapa final'!#REF!="Muy Alta",'Mapa final'!#REF!="Catastrófico"),CONCATENATE("R8C",'Mapa final'!#REF!),"")</f>
        <v>#REF!</v>
      </c>
      <c r="AI13" s="50" t="e">
        <f>IF(AND('Mapa final'!#REF!="Muy Alta",'Mapa final'!#REF!="Catastrófico"),CONCATENATE("R8C",'Mapa final'!#REF!),"")</f>
        <v>#REF!</v>
      </c>
      <c r="AJ13" s="50" t="e">
        <f>IF(AND('Mapa final'!#REF!="Muy Alta",'Mapa final'!#REF!="Catastrófico"),CONCATENATE("R8C",'Mapa final'!#REF!),"")</f>
        <v>#REF!</v>
      </c>
      <c r="AK13" s="50" t="e">
        <f>IF(AND('Mapa final'!#REF!="Muy Alta",'Mapa final'!#REF!="Catastrófico"),CONCATENATE("R8C",'Mapa final'!#REF!),"")</f>
        <v>#REF!</v>
      </c>
      <c r="AL13" s="50" t="e">
        <f>IF(AND('Mapa final'!#REF!="Muy Alta",'Mapa final'!#REF!="Catastrófico"),CONCATENATE("R8C",'Mapa final'!#REF!),"")</f>
        <v>#REF!</v>
      </c>
      <c r="AM13" s="51" t="e">
        <f>IF(AND('Mapa final'!#REF!="Muy Alta",'Mapa final'!#REF!="Catastrófico"),CONCATENATE("R8C",'Mapa final'!#REF!),"")</f>
        <v>#REF!</v>
      </c>
      <c r="AN13" s="39"/>
      <c r="AO13" s="238"/>
      <c r="AP13" s="143"/>
      <c r="AQ13" s="143"/>
      <c r="AR13" s="143"/>
      <c r="AS13" s="143"/>
      <c r="AT13" s="239"/>
    </row>
    <row r="14" spans="2:46" ht="15" customHeight="1" x14ac:dyDescent="0.25">
      <c r="B14" s="254"/>
      <c r="C14" s="143"/>
      <c r="D14" s="155"/>
      <c r="E14" s="154"/>
      <c r="F14" s="143"/>
      <c r="G14" s="143"/>
      <c r="H14" s="143"/>
      <c r="I14" s="155"/>
      <c r="J14" s="46" t="e">
        <f>IF(AND('Mapa final'!#REF!="Muy Alta",'Mapa final'!#REF!="Leve"),CONCATENATE("R9C",'Mapa final'!#REF!),"")</f>
        <v>#REF!</v>
      </c>
      <c r="K14" s="47" t="e">
        <f>IF(AND('Mapa final'!#REF!="Muy Alta",'Mapa final'!#REF!="Leve"),CONCATENATE("R9C",'Mapa final'!#REF!),"")</f>
        <v>#REF!</v>
      </c>
      <c r="L14" s="47" t="e">
        <f>IF(AND('Mapa final'!#REF!="Muy Alta",'Mapa final'!#REF!="Leve"),CONCATENATE("R9C",'Mapa final'!#REF!),"")</f>
        <v>#REF!</v>
      </c>
      <c r="M14" s="47" t="e">
        <f>IF(AND('Mapa final'!#REF!="Muy Alta",'Mapa final'!#REF!="Leve"),CONCATENATE("R9C",'Mapa final'!#REF!),"")</f>
        <v>#REF!</v>
      </c>
      <c r="N14" s="47" t="e">
        <f>IF(AND('Mapa final'!#REF!="Muy Alta",'Mapa final'!#REF!="Leve"),CONCATENATE("R9C",'Mapa final'!#REF!),"")</f>
        <v>#REF!</v>
      </c>
      <c r="O14" s="48" t="e">
        <f>IF(AND('Mapa final'!#REF!="Muy Alta",'Mapa final'!#REF!="Leve"),CONCATENATE("R9C",'Mapa final'!#REF!),"")</f>
        <v>#REF!</v>
      </c>
      <c r="P14" s="46" t="e">
        <f>IF(AND('Mapa final'!#REF!="Muy Alta",'Mapa final'!#REF!="Menor"),CONCATENATE("R9C",'Mapa final'!#REF!),"")</f>
        <v>#REF!</v>
      </c>
      <c r="Q14" s="47" t="e">
        <f>IF(AND('Mapa final'!#REF!="Muy Alta",'Mapa final'!#REF!="Menor"),CONCATENATE("R9C",'Mapa final'!#REF!),"")</f>
        <v>#REF!</v>
      </c>
      <c r="R14" s="47" t="e">
        <f>IF(AND('Mapa final'!#REF!="Muy Alta",'Mapa final'!#REF!="Menor"),CONCATENATE("R9C",'Mapa final'!#REF!),"")</f>
        <v>#REF!</v>
      </c>
      <c r="S14" s="47" t="e">
        <f>IF(AND('Mapa final'!#REF!="Muy Alta",'Mapa final'!#REF!="Menor"),CONCATENATE("R9C",'Mapa final'!#REF!),"")</f>
        <v>#REF!</v>
      </c>
      <c r="T14" s="47" t="e">
        <f>IF(AND('Mapa final'!#REF!="Muy Alta",'Mapa final'!#REF!="Menor"),CONCATENATE("R9C",'Mapa final'!#REF!),"")</f>
        <v>#REF!</v>
      </c>
      <c r="U14" s="48" t="e">
        <f>IF(AND('Mapa final'!#REF!="Muy Alta",'Mapa final'!#REF!="Menor"),CONCATENATE("R9C",'Mapa final'!#REF!),"")</f>
        <v>#REF!</v>
      </c>
      <c r="V14" s="46" t="e">
        <f>IF(AND('Mapa final'!#REF!="Muy Alta",'Mapa final'!#REF!="Moderado"),CONCATENATE("R9C",'Mapa final'!#REF!),"")</f>
        <v>#REF!</v>
      </c>
      <c r="W14" s="47" t="e">
        <f>IF(AND('Mapa final'!#REF!="Muy Alta",'Mapa final'!#REF!="Moderado"),CONCATENATE("R9C",'Mapa final'!#REF!),"")</f>
        <v>#REF!</v>
      </c>
      <c r="X14" s="47" t="e">
        <f>IF(AND('Mapa final'!#REF!="Muy Alta",'Mapa final'!#REF!="Moderado"),CONCATENATE("R9C",'Mapa final'!#REF!),"")</f>
        <v>#REF!</v>
      </c>
      <c r="Y14" s="47" t="e">
        <f>IF(AND('Mapa final'!#REF!="Muy Alta",'Mapa final'!#REF!="Moderado"),CONCATENATE("R9C",'Mapa final'!#REF!),"")</f>
        <v>#REF!</v>
      </c>
      <c r="Z14" s="47" t="e">
        <f>IF(AND('Mapa final'!#REF!="Muy Alta",'Mapa final'!#REF!="Moderado"),CONCATENATE("R9C",'Mapa final'!#REF!),"")</f>
        <v>#REF!</v>
      </c>
      <c r="AA14" s="48" t="e">
        <f>IF(AND('Mapa final'!#REF!="Muy Alta",'Mapa final'!#REF!="Moderado"),CONCATENATE("R9C",'Mapa final'!#REF!),"")</f>
        <v>#REF!</v>
      </c>
      <c r="AB14" s="46" t="e">
        <f>IF(AND('Mapa final'!#REF!="Muy Alta",'Mapa final'!#REF!="Mayor"),CONCATENATE("R9C",'Mapa final'!#REF!),"")</f>
        <v>#REF!</v>
      </c>
      <c r="AC14" s="47" t="e">
        <f>IF(AND('Mapa final'!#REF!="Muy Alta",'Mapa final'!#REF!="Mayor"),CONCATENATE("R9C",'Mapa final'!#REF!),"")</f>
        <v>#REF!</v>
      </c>
      <c r="AD14" s="47" t="e">
        <f>IF(AND('Mapa final'!#REF!="Muy Alta",'Mapa final'!#REF!="Mayor"),CONCATENATE("R9C",'Mapa final'!#REF!),"")</f>
        <v>#REF!</v>
      </c>
      <c r="AE14" s="47" t="e">
        <f>IF(AND('Mapa final'!#REF!="Muy Alta",'Mapa final'!#REF!="Mayor"),CONCATENATE("R9C",'Mapa final'!#REF!),"")</f>
        <v>#REF!</v>
      </c>
      <c r="AF14" s="47" t="e">
        <f>IF(AND('Mapa final'!#REF!="Muy Alta",'Mapa final'!#REF!="Mayor"),CONCATENATE("R9C",'Mapa final'!#REF!),"")</f>
        <v>#REF!</v>
      </c>
      <c r="AG14" s="48" t="e">
        <f>IF(AND('Mapa final'!#REF!="Muy Alta",'Mapa final'!#REF!="Mayor"),CONCATENATE("R9C",'Mapa final'!#REF!),"")</f>
        <v>#REF!</v>
      </c>
      <c r="AH14" s="49" t="e">
        <f>IF(AND('Mapa final'!#REF!="Muy Alta",'Mapa final'!#REF!="Catastrófico"),CONCATENATE("R9C",'Mapa final'!#REF!),"")</f>
        <v>#REF!</v>
      </c>
      <c r="AI14" s="50" t="e">
        <f>IF(AND('Mapa final'!#REF!="Muy Alta",'Mapa final'!#REF!="Catastrófico"),CONCATENATE("R9C",'Mapa final'!#REF!),"")</f>
        <v>#REF!</v>
      </c>
      <c r="AJ14" s="50" t="e">
        <f>IF(AND('Mapa final'!#REF!="Muy Alta",'Mapa final'!#REF!="Catastrófico"),CONCATENATE("R9C",'Mapa final'!#REF!),"")</f>
        <v>#REF!</v>
      </c>
      <c r="AK14" s="50" t="e">
        <f>IF(AND('Mapa final'!#REF!="Muy Alta",'Mapa final'!#REF!="Catastrófico"),CONCATENATE("R9C",'Mapa final'!#REF!),"")</f>
        <v>#REF!</v>
      </c>
      <c r="AL14" s="50" t="e">
        <f>IF(AND('Mapa final'!#REF!="Muy Alta",'Mapa final'!#REF!="Catastrófico"),CONCATENATE("R9C",'Mapa final'!#REF!),"")</f>
        <v>#REF!</v>
      </c>
      <c r="AM14" s="51" t="e">
        <f>IF(AND('Mapa final'!#REF!="Muy Alta",'Mapa final'!#REF!="Catastrófico"),CONCATENATE("R9C",'Mapa final'!#REF!),"")</f>
        <v>#REF!</v>
      </c>
      <c r="AN14" s="39"/>
      <c r="AO14" s="238"/>
      <c r="AP14" s="143"/>
      <c r="AQ14" s="143"/>
      <c r="AR14" s="143"/>
      <c r="AS14" s="143"/>
      <c r="AT14" s="239"/>
    </row>
    <row r="15" spans="2:46" ht="15.75" customHeight="1" x14ac:dyDescent="0.25">
      <c r="B15" s="254"/>
      <c r="C15" s="143"/>
      <c r="D15" s="155"/>
      <c r="E15" s="156"/>
      <c r="F15" s="139"/>
      <c r="G15" s="139"/>
      <c r="H15" s="139"/>
      <c r="I15" s="140"/>
      <c r="J15" s="52" t="e">
        <f>IF(AND('Mapa final'!#REF!="Muy Alta",'Mapa final'!#REF!="Leve"),CONCATENATE("R10C",'Mapa final'!#REF!),"")</f>
        <v>#REF!</v>
      </c>
      <c r="K15" s="53" t="e">
        <f>IF(AND('Mapa final'!#REF!="Muy Alta",'Mapa final'!#REF!="Leve"),CONCATENATE("R10C",'Mapa final'!#REF!),"")</f>
        <v>#REF!</v>
      </c>
      <c r="L15" s="53" t="e">
        <f>IF(AND('Mapa final'!#REF!="Muy Alta",'Mapa final'!#REF!="Leve"),CONCATENATE("R10C",'Mapa final'!#REF!),"")</f>
        <v>#REF!</v>
      </c>
      <c r="M15" s="53" t="e">
        <f>IF(AND('Mapa final'!#REF!="Muy Alta",'Mapa final'!#REF!="Leve"),CONCATENATE("R10C",'Mapa final'!#REF!),"")</f>
        <v>#REF!</v>
      </c>
      <c r="N15" s="53" t="e">
        <f>IF(AND('Mapa final'!#REF!="Muy Alta",'Mapa final'!#REF!="Leve"),CONCATENATE("R10C",'Mapa final'!#REF!),"")</f>
        <v>#REF!</v>
      </c>
      <c r="O15" s="54" t="e">
        <f>IF(AND('Mapa final'!#REF!="Muy Alta",'Mapa final'!#REF!="Leve"),CONCATENATE("R10C",'Mapa final'!#REF!),"")</f>
        <v>#REF!</v>
      </c>
      <c r="P15" s="46" t="e">
        <f>IF(AND('Mapa final'!#REF!="Muy Alta",'Mapa final'!#REF!="Menor"),CONCATENATE("R10C",'Mapa final'!#REF!),"")</f>
        <v>#REF!</v>
      </c>
      <c r="Q15" s="47" t="e">
        <f>IF(AND('Mapa final'!#REF!="Muy Alta",'Mapa final'!#REF!="Menor"),CONCATENATE("R10C",'Mapa final'!#REF!),"")</f>
        <v>#REF!</v>
      </c>
      <c r="R15" s="47" t="e">
        <f>IF(AND('Mapa final'!#REF!="Muy Alta",'Mapa final'!#REF!="Menor"),CONCATENATE("R10C",'Mapa final'!#REF!),"")</f>
        <v>#REF!</v>
      </c>
      <c r="S15" s="47" t="e">
        <f>IF(AND('Mapa final'!#REF!="Muy Alta",'Mapa final'!#REF!="Menor"),CONCATENATE("R10C",'Mapa final'!#REF!),"")</f>
        <v>#REF!</v>
      </c>
      <c r="T15" s="47" t="e">
        <f>IF(AND('Mapa final'!#REF!="Muy Alta",'Mapa final'!#REF!="Menor"),CONCATENATE("R10C",'Mapa final'!#REF!),"")</f>
        <v>#REF!</v>
      </c>
      <c r="U15" s="48" t="e">
        <f>IF(AND('Mapa final'!#REF!="Muy Alta",'Mapa final'!#REF!="Menor"),CONCATENATE("R10C",'Mapa final'!#REF!),"")</f>
        <v>#REF!</v>
      </c>
      <c r="V15" s="52" t="e">
        <f>IF(AND('Mapa final'!#REF!="Muy Alta",'Mapa final'!#REF!="Moderado"),CONCATENATE("R10C",'Mapa final'!#REF!),"")</f>
        <v>#REF!</v>
      </c>
      <c r="W15" s="53" t="e">
        <f>IF(AND('Mapa final'!#REF!="Muy Alta",'Mapa final'!#REF!="Moderado"),CONCATENATE("R10C",'Mapa final'!#REF!),"")</f>
        <v>#REF!</v>
      </c>
      <c r="X15" s="53" t="e">
        <f>IF(AND('Mapa final'!#REF!="Muy Alta",'Mapa final'!#REF!="Moderado"),CONCATENATE("R10C",'Mapa final'!#REF!),"")</f>
        <v>#REF!</v>
      </c>
      <c r="Y15" s="53" t="e">
        <f>IF(AND('Mapa final'!#REF!="Muy Alta",'Mapa final'!#REF!="Moderado"),CONCATENATE("R10C",'Mapa final'!#REF!),"")</f>
        <v>#REF!</v>
      </c>
      <c r="Z15" s="53" t="e">
        <f>IF(AND('Mapa final'!#REF!="Muy Alta",'Mapa final'!#REF!="Moderado"),CONCATENATE("R10C",'Mapa final'!#REF!),"")</f>
        <v>#REF!</v>
      </c>
      <c r="AA15" s="54" t="e">
        <f>IF(AND('Mapa final'!#REF!="Muy Alta",'Mapa final'!#REF!="Moderado"),CONCATENATE("R10C",'Mapa final'!#REF!),"")</f>
        <v>#REF!</v>
      </c>
      <c r="AB15" s="46" t="e">
        <f>IF(AND('Mapa final'!#REF!="Muy Alta",'Mapa final'!#REF!="Mayor"),CONCATENATE("R10C",'Mapa final'!#REF!),"")</f>
        <v>#REF!</v>
      </c>
      <c r="AC15" s="47" t="e">
        <f>IF(AND('Mapa final'!#REF!="Muy Alta",'Mapa final'!#REF!="Mayor"),CONCATENATE("R10C",'Mapa final'!#REF!),"")</f>
        <v>#REF!</v>
      </c>
      <c r="AD15" s="47" t="e">
        <f>IF(AND('Mapa final'!#REF!="Muy Alta",'Mapa final'!#REF!="Mayor"),CONCATENATE("R10C",'Mapa final'!#REF!),"")</f>
        <v>#REF!</v>
      </c>
      <c r="AE15" s="47" t="e">
        <f>IF(AND('Mapa final'!#REF!="Muy Alta",'Mapa final'!#REF!="Mayor"),CONCATENATE("R10C",'Mapa final'!#REF!),"")</f>
        <v>#REF!</v>
      </c>
      <c r="AF15" s="47" t="e">
        <f>IF(AND('Mapa final'!#REF!="Muy Alta",'Mapa final'!#REF!="Mayor"),CONCATENATE("R10C",'Mapa final'!#REF!),"")</f>
        <v>#REF!</v>
      </c>
      <c r="AG15" s="48" t="e">
        <f>IF(AND('Mapa final'!#REF!="Muy Alta",'Mapa final'!#REF!="Mayor"),CONCATENATE("R10C",'Mapa final'!#REF!),"")</f>
        <v>#REF!</v>
      </c>
      <c r="AH15" s="55" t="e">
        <f>IF(AND('Mapa final'!#REF!="Muy Alta",'Mapa final'!#REF!="Catastrófico"),CONCATENATE("R10C",'Mapa final'!#REF!),"")</f>
        <v>#REF!</v>
      </c>
      <c r="AI15" s="56" t="e">
        <f>IF(AND('Mapa final'!#REF!="Muy Alta",'Mapa final'!#REF!="Catastrófico"),CONCATENATE("R10C",'Mapa final'!#REF!),"")</f>
        <v>#REF!</v>
      </c>
      <c r="AJ15" s="56" t="e">
        <f>IF(AND('Mapa final'!#REF!="Muy Alta",'Mapa final'!#REF!="Catastrófico"),CONCATENATE("R10C",'Mapa final'!#REF!),"")</f>
        <v>#REF!</v>
      </c>
      <c r="AK15" s="56" t="e">
        <f>IF(AND('Mapa final'!#REF!="Muy Alta",'Mapa final'!#REF!="Catastrófico"),CONCATENATE("R10C",'Mapa final'!#REF!),"")</f>
        <v>#REF!</v>
      </c>
      <c r="AL15" s="56" t="e">
        <f>IF(AND('Mapa final'!#REF!="Muy Alta",'Mapa final'!#REF!="Catastrófico"),CONCATENATE("R10C",'Mapa final'!#REF!),"")</f>
        <v>#REF!</v>
      </c>
      <c r="AM15" s="57" t="e">
        <f>IF(AND('Mapa final'!#REF!="Muy Alta",'Mapa final'!#REF!="Catastrófico"),CONCATENATE("R10C",'Mapa final'!#REF!),"")</f>
        <v>#REF!</v>
      </c>
      <c r="AN15" s="39"/>
      <c r="AO15" s="240"/>
      <c r="AP15" s="241"/>
      <c r="AQ15" s="241"/>
      <c r="AR15" s="241"/>
      <c r="AS15" s="241"/>
      <c r="AT15" s="242"/>
    </row>
    <row r="16" spans="2:46" ht="15" customHeight="1" x14ac:dyDescent="0.25">
      <c r="B16" s="254"/>
      <c r="C16" s="143"/>
      <c r="D16" s="155"/>
      <c r="E16" s="262" t="s">
        <v>152</v>
      </c>
      <c r="F16" s="152"/>
      <c r="G16" s="152"/>
      <c r="H16" s="152"/>
      <c r="I16" s="152"/>
      <c r="J16" s="58" t="str">
        <f>IF(AND('Mapa final'!$Y$16="Alta",'Mapa final'!$AA$16="Leve"),CONCATENATE("R1C",'Mapa final'!$O$16),"")</f>
        <v/>
      </c>
      <c r="K16" s="59" t="str">
        <f>IF(AND('Mapa final'!$Y$17="Alta",'Mapa final'!$AA$17="Leve"),CONCATENATE("R1C",'Mapa final'!$O$17),"")</f>
        <v/>
      </c>
      <c r="L16" s="59" t="str">
        <f>IF(AND('Mapa final'!$Y$18="Alta",'Mapa final'!$AA$18="Leve"),CONCATENATE("R1C",'Mapa final'!$O$18),"")</f>
        <v/>
      </c>
      <c r="M16" s="59" t="e">
        <f>IF(AND('Mapa final'!#REF!="Alta",'Mapa final'!#REF!="Leve"),CONCATENATE("R1C",'Mapa final'!#REF!),"")</f>
        <v>#REF!</v>
      </c>
      <c r="N16" s="59" t="e">
        <f>IF(AND('Mapa final'!#REF!="Alta",'Mapa final'!#REF!="Leve"),CONCATENATE("R1C",'Mapa final'!#REF!),"")</f>
        <v>#REF!</v>
      </c>
      <c r="O16" s="60" t="e">
        <f>IF(AND('Mapa final'!#REF!="Alta",'Mapa final'!#REF!="Leve"),CONCATENATE("R1C",'Mapa final'!#REF!),"")</f>
        <v>#REF!</v>
      </c>
      <c r="P16" s="58" t="str">
        <f>IF(AND('Mapa final'!$Y$16="Alta",'Mapa final'!$AA$16="Menor"),CONCATENATE("R1C",'Mapa final'!$O$16),"")</f>
        <v/>
      </c>
      <c r="Q16" s="59" t="str">
        <f>IF(AND('Mapa final'!$Y$17="Alta",'Mapa final'!$AA$17="Menor"),CONCATENATE("R1C",'Mapa final'!$O$17),"")</f>
        <v/>
      </c>
      <c r="R16" s="59" t="str">
        <f>IF(AND('Mapa final'!$Y$18="Alta",'Mapa final'!$AA$18="Menor"),CONCATENATE("R1C",'Mapa final'!$O$18),"")</f>
        <v/>
      </c>
      <c r="S16" s="59" t="e">
        <f>IF(AND('Mapa final'!#REF!="Alta",'Mapa final'!#REF!="Menor"),CONCATENATE("R1C",'Mapa final'!#REF!),"")</f>
        <v>#REF!</v>
      </c>
      <c r="T16" s="59" t="e">
        <f>IF(AND('Mapa final'!#REF!="Alta",'Mapa final'!#REF!="Menor"),CONCATENATE("R1C",'Mapa final'!#REF!),"")</f>
        <v>#REF!</v>
      </c>
      <c r="U16" s="60" t="e">
        <f>IF(AND('Mapa final'!#REF!="Alta",'Mapa final'!#REF!="Menor"),CONCATENATE("R1C",'Mapa final'!#REF!),"")</f>
        <v>#REF!</v>
      </c>
      <c r="V16" s="40" t="str">
        <f>IF(AND('Mapa final'!$Y$16="Alta",'Mapa final'!$AA$16="Moderado"),CONCATENATE("R1C",'Mapa final'!$O$16),"")</f>
        <v/>
      </c>
      <c r="W16" s="41" t="str">
        <f>IF(AND('Mapa final'!$Y$17="Alta",'Mapa final'!$AA$17="Moderado"),CONCATENATE("R1C",'Mapa final'!$O$17),"")</f>
        <v/>
      </c>
      <c r="X16" s="41" t="str">
        <f>IF(AND('Mapa final'!$Y$18="Alta",'Mapa final'!$AA$18="Moderado"),CONCATENATE("R1C",'Mapa final'!$O$18),"")</f>
        <v/>
      </c>
      <c r="Y16" s="41" t="e">
        <f>IF(AND('Mapa final'!#REF!="Alta",'Mapa final'!#REF!="Moderado"),CONCATENATE("R1C",'Mapa final'!#REF!),"")</f>
        <v>#REF!</v>
      </c>
      <c r="Z16" s="41" t="e">
        <f>IF(AND('Mapa final'!#REF!="Alta",'Mapa final'!#REF!="Moderado"),CONCATENATE("R1C",'Mapa final'!#REF!),"")</f>
        <v>#REF!</v>
      </c>
      <c r="AA16" s="42" t="e">
        <f>IF(AND('Mapa final'!#REF!="Alta",'Mapa final'!#REF!="Moderado"),CONCATENATE("R1C",'Mapa final'!#REF!),"")</f>
        <v>#REF!</v>
      </c>
      <c r="AB16" s="40" t="str">
        <f>IF(AND('Mapa final'!$Y$16="Alta",'Mapa final'!$AA$16="Mayor"),CONCATENATE("R1C",'Mapa final'!$O$16),"")</f>
        <v/>
      </c>
      <c r="AC16" s="41" t="str">
        <f>IF(AND('Mapa final'!$Y$17="Alta",'Mapa final'!$AA$17="Mayor"),CONCATENATE("R1C",'Mapa final'!$O$17),"")</f>
        <v/>
      </c>
      <c r="AD16" s="41" t="str">
        <f>IF(AND('Mapa final'!$Y$18="Alta",'Mapa final'!$AA$18="Mayor"),CONCATENATE("R1C",'Mapa final'!$O$18),"")</f>
        <v/>
      </c>
      <c r="AE16" s="41" t="e">
        <f>IF(AND('Mapa final'!#REF!="Alta",'Mapa final'!#REF!="Mayor"),CONCATENATE("R1C",'Mapa final'!#REF!),"")</f>
        <v>#REF!</v>
      </c>
      <c r="AF16" s="41" t="e">
        <f>IF(AND('Mapa final'!#REF!="Alta",'Mapa final'!#REF!="Mayor"),CONCATENATE("R1C",'Mapa final'!#REF!),"")</f>
        <v>#REF!</v>
      </c>
      <c r="AG16" s="42" t="e">
        <f>IF(AND('Mapa final'!#REF!="Alta",'Mapa final'!#REF!="Mayor"),CONCATENATE("R1C",'Mapa final'!#REF!),"")</f>
        <v>#REF!</v>
      </c>
      <c r="AH16" s="43" t="str">
        <f>IF(AND('Mapa final'!$Y$16="Alta",'Mapa final'!$AA$16="Catastrófico"),CONCATENATE("R1C",'Mapa final'!$O$16),"")</f>
        <v/>
      </c>
      <c r="AI16" s="44" t="str">
        <f>IF(AND('Mapa final'!$Y$17="Alta",'Mapa final'!$AA$17="Catastrófico"),CONCATENATE("R1C",'Mapa final'!$O$17),"")</f>
        <v/>
      </c>
      <c r="AJ16" s="44" t="str">
        <f>IF(AND('Mapa final'!$Y$18="Alta",'Mapa final'!$AA$18="Catastrófico"),CONCATENATE("R1C",'Mapa final'!$O$18),"")</f>
        <v/>
      </c>
      <c r="AK16" s="44" t="e">
        <f>IF(AND('Mapa final'!#REF!="Alta",'Mapa final'!#REF!="Catastrófico"),CONCATENATE("R1C",'Mapa final'!#REF!),"")</f>
        <v>#REF!</v>
      </c>
      <c r="AL16" s="44" t="e">
        <f>IF(AND('Mapa final'!#REF!="Alta",'Mapa final'!#REF!="Catastrófico"),CONCATENATE("R1C",'Mapa final'!#REF!),"")</f>
        <v>#REF!</v>
      </c>
      <c r="AM16" s="45" t="e">
        <f>IF(AND('Mapa final'!#REF!="Alta",'Mapa final'!#REF!="Catastrófico"),CONCATENATE("R1C",'Mapa final'!#REF!),"")</f>
        <v>#REF!</v>
      </c>
      <c r="AN16" s="39"/>
      <c r="AO16" s="258" t="s">
        <v>153</v>
      </c>
      <c r="AP16" s="236"/>
      <c r="AQ16" s="236"/>
      <c r="AR16" s="236"/>
      <c r="AS16" s="236"/>
      <c r="AT16" s="237"/>
    </row>
    <row r="17" spans="2:46" ht="15" customHeight="1" x14ac:dyDescent="0.25">
      <c r="B17" s="254"/>
      <c r="C17" s="143"/>
      <c r="D17" s="155"/>
      <c r="E17" s="154"/>
      <c r="F17" s="143"/>
      <c r="G17" s="143"/>
      <c r="H17" s="143"/>
      <c r="I17" s="143"/>
      <c r="J17" s="61" t="str">
        <f>IF(AND('Mapa final'!$Y$21="Alta",'Mapa final'!$AA$21="Leve"),CONCATENATE("R2C",'Mapa final'!$O$21),"")</f>
        <v/>
      </c>
      <c r="K17" s="62" t="e">
        <f>IF(AND('Mapa final'!#REF!="Alta",'Mapa final'!#REF!="Leve"),CONCATENATE("R2C",'Mapa final'!#REF!),"")</f>
        <v>#REF!</v>
      </c>
      <c r="L17" s="62" t="e">
        <f>IF(AND('Mapa final'!#REF!="Alta",'Mapa final'!#REF!="Leve"),CONCATENATE("R2C",'Mapa final'!#REF!),"")</f>
        <v>#REF!</v>
      </c>
      <c r="M17" s="62" t="e">
        <f>IF(AND('Mapa final'!#REF!="Alta",'Mapa final'!#REF!="Leve"),CONCATENATE("R2C",'Mapa final'!#REF!),"")</f>
        <v>#REF!</v>
      </c>
      <c r="N17" s="62" t="str">
        <f>IF(AND('Mapa final'!$Y$22="Alta",'Mapa final'!$AA$22="Leve"),CONCATENATE("R2C",'Mapa final'!$O$22),"")</f>
        <v/>
      </c>
      <c r="O17" s="63" t="str">
        <f>IF(AND('Mapa final'!$Y$23="Alta",'Mapa final'!$AA$23="Leve"),CONCATENATE("R2C",'Mapa final'!$O$23),"")</f>
        <v/>
      </c>
      <c r="P17" s="61" t="str">
        <f>IF(AND('Mapa final'!$Y$21="Alta",'Mapa final'!$AA$21="Menor"),CONCATENATE("R2C",'Mapa final'!$O$21),"")</f>
        <v/>
      </c>
      <c r="Q17" s="62" t="e">
        <f>IF(AND('Mapa final'!#REF!="Alta",'Mapa final'!#REF!="Menor"),CONCATENATE("R2C",'Mapa final'!#REF!),"")</f>
        <v>#REF!</v>
      </c>
      <c r="R17" s="62" t="e">
        <f>IF(AND('Mapa final'!#REF!="Alta",'Mapa final'!#REF!="Menor"),CONCATENATE("R2C",'Mapa final'!#REF!),"")</f>
        <v>#REF!</v>
      </c>
      <c r="S17" s="62" t="e">
        <f>IF(AND('Mapa final'!#REF!="Alta",'Mapa final'!#REF!="Menor"),CONCATENATE("R2C",'Mapa final'!#REF!),"")</f>
        <v>#REF!</v>
      </c>
      <c r="T17" s="62" t="str">
        <f>IF(AND('Mapa final'!$Y$22="Alta",'Mapa final'!$AA$22="Menor"),CONCATENATE("R2C",'Mapa final'!$O$22),"")</f>
        <v/>
      </c>
      <c r="U17" s="63" t="str">
        <f>IF(AND('Mapa final'!$Y$23="Alta",'Mapa final'!$AA$23="Menor"),CONCATENATE("R2C",'Mapa final'!$O$23),"")</f>
        <v/>
      </c>
      <c r="V17" s="46" t="str">
        <f>IF(AND('Mapa final'!$Y$21="Alta",'Mapa final'!$AA$21="Moderado"),CONCATENATE("R2C",'Mapa final'!$O$21),"")</f>
        <v/>
      </c>
      <c r="W17" s="47" t="e">
        <f>IF(AND('Mapa final'!#REF!="Alta",'Mapa final'!#REF!="Moderado"),CONCATENATE("R2C",'Mapa final'!#REF!),"")</f>
        <v>#REF!</v>
      </c>
      <c r="X17" s="47" t="e">
        <f>IF(AND('Mapa final'!#REF!="Alta",'Mapa final'!#REF!="Moderado"),CONCATENATE("R2C",'Mapa final'!#REF!),"")</f>
        <v>#REF!</v>
      </c>
      <c r="Y17" s="47" t="e">
        <f>IF(AND('Mapa final'!#REF!="Alta",'Mapa final'!#REF!="Moderado"),CONCATENATE("R2C",'Mapa final'!#REF!),"")</f>
        <v>#REF!</v>
      </c>
      <c r="Z17" s="47" t="str">
        <f>IF(AND('Mapa final'!$Y$22="Alta",'Mapa final'!$AA$22="Moderado"),CONCATENATE("R2C",'Mapa final'!$O$22),"")</f>
        <v/>
      </c>
      <c r="AA17" s="48" t="str">
        <f>IF(AND('Mapa final'!$Y$23="Alta",'Mapa final'!$AA$23="Moderado"),CONCATENATE("R2C",'Mapa final'!$O$23),"")</f>
        <v/>
      </c>
      <c r="AB17" s="46" t="str">
        <f>IF(AND('Mapa final'!$Y$21="Alta",'Mapa final'!$AA$21="Mayor"),CONCATENATE("R2C",'Mapa final'!$O$21),"")</f>
        <v/>
      </c>
      <c r="AC17" s="47" t="e">
        <f>IF(AND('Mapa final'!#REF!="Alta",'Mapa final'!#REF!="Mayor"),CONCATENATE("R2C",'Mapa final'!#REF!),"")</f>
        <v>#REF!</v>
      </c>
      <c r="AD17" s="47" t="e">
        <f>IF(AND('Mapa final'!#REF!="Alta",'Mapa final'!#REF!="Mayor"),CONCATENATE("R2C",'Mapa final'!#REF!),"")</f>
        <v>#REF!</v>
      </c>
      <c r="AE17" s="47" t="e">
        <f>IF(AND('Mapa final'!#REF!="Alta",'Mapa final'!#REF!="Mayor"),CONCATENATE("R2C",'Mapa final'!#REF!),"")</f>
        <v>#REF!</v>
      </c>
      <c r="AF17" s="47" t="str">
        <f>IF(AND('Mapa final'!$Y$22="Alta",'Mapa final'!$AA$22="Mayor"),CONCATENATE("R2C",'Mapa final'!$O$22),"")</f>
        <v/>
      </c>
      <c r="AG17" s="48" t="str">
        <f>IF(AND('Mapa final'!$Y$23="Alta",'Mapa final'!$AA$23="Mayor"),CONCATENATE("R2C",'Mapa final'!$O$23),"")</f>
        <v/>
      </c>
      <c r="AH17" s="49" t="str">
        <f>IF(AND('Mapa final'!$Y$21="Alta",'Mapa final'!$AA$21="Catastrófico"),CONCATENATE("R2C",'Mapa final'!$O$21),"")</f>
        <v/>
      </c>
      <c r="AI17" s="50" t="e">
        <f>IF(AND('Mapa final'!#REF!="Alta",'Mapa final'!#REF!="Catastrófico"),CONCATENATE("R2C",'Mapa final'!#REF!),"")</f>
        <v>#REF!</v>
      </c>
      <c r="AJ17" s="50" t="e">
        <f>IF(AND('Mapa final'!#REF!="Alta",'Mapa final'!#REF!="Catastrófico"),CONCATENATE("R2C",'Mapa final'!#REF!),"")</f>
        <v>#REF!</v>
      </c>
      <c r="AK17" s="50" t="e">
        <f>IF(AND('Mapa final'!#REF!="Alta",'Mapa final'!#REF!="Catastrófico"),CONCATENATE("R2C",'Mapa final'!#REF!),"")</f>
        <v>#REF!</v>
      </c>
      <c r="AL17" s="50" t="str">
        <f>IF(AND('Mapa final'!$Y$22="Alta",'Mapa final'!$AA$22="Catastrófico"),CONCATENATE("R2C",'Mapa final'!$O$22),"")</f>
        <v/>
      </c>
      <c r="AM17" s="51" t="str">
        <f>IF(AND('Mapa final'!$Y$23="Alta",'Mapa final'!$AA$23="Catastrófico"),CONCATENATE("R2C",'Mapa final'!$O$23),"")</f>
        <v/>
      </c>
      <c r="AN17" s="39"/>
      <c r="AO17" s="238"/>
      <c r="AP17" s="143"/>
      <c r="AQ17" s="143"/>
      <c r="AR17" s="143"/>
      <c r="AS17" s="143"/>
      <c r="AT17" s="239"/>
    </row>
    <row r="18" spans="2:46" ht="15" customHeight="1" x14ac:dyDescent="0.25">
      <c r="B18" s="254"/>
      <c r="C18" s="143"/>
      <c r="D18" s="155"/>
      <c r="E18" s="154"/>
      <c r="F18" s="143"/>
      <c r="G18" s="143"/>
      <c r="H18" s="143"/>
      <c r="I18" s="143"/>
      <c r="J18" s="61" t="str">
        <f>IF(AND('Mapa final'!$Y$26="Alta",'Mapa final'!$AA$26="Leve"),CONCATENATE("R3C",'Mapa final'!$O$26),"")</f>
        <v/>
      </c>
      <c r="K18" s="62" t="str">
        <f>IF(AND('Mapa final'!$Y$27="Alta",'Mapa final'!$AA$27="Leve"),CONCATENATE("R3C",'Mapa final'!$O$27),"")</f>
        <v/>
      </c>
      <c r="L18" s="62" t="str">
        <f>IF(AND('Mapa final'!$Y$28="Alta",'Mapa final'!$AA$28="Leve"),CONCATENATE("R3C",'Mapa final'!$O$28),"")</f>
        <v/>
      </c>
      <c r="M18" s="62" t="e">
        <f>IF(AND('Mapa final'!#REF!="Alta",'Mapa final'!#REF!="Leve"),CONCATENATE("R3C",'Mapa final'!#REF!),"")</f>
        <v>#REF!</v>
      </c>
      <c r="N18" s="62" t="e">
        <f>IF(AND('Mapa final'!#REF!="Alta",'Mapa final'!#REF!="Leve"),CONCATENATE("R3C",'Mapa final'!#REF!),"")</f>
        <v>#REF!</v>
      </c>
      <c r="O18" s="63" t="e">
        <f>IF(AND('Mapa final'!#REF!="Alta",'Mapa final'!#REF!="Leve"),CONCATENATE("R3C",'Mapa final'!#REF!),"")</f>
        <v>#REF!</v>
      </c>
      <c r="P18" s="61" t="str">
        <f>IF(AND('Mapa final'!$Y$26="Alta",'Mapa final'!$AA$26="Menor"),CONCATENATE("R3C",'Mapa final'!$O$26),"")</f>
        <v/>
      </c>
      <c r="Q18" s="62" t="str">
        <f>IF(AND('Mapa final'!$Y$27="Alta",'Mapa final'!$AA$27="Menor"),CONCATENATE("R3C",'Mapa final'!$O$27),"")</f>
        <v/>
      </c>
      <c r="R18" s="62" t="str">
        <f>IF(AND('Mapa final'!$Y$28="Alta",'Mapa final'!$AA$28="Menor"),CONCATENATE("R3C",'Mapa final'!$O$28),"")</f>
        <v/>
      </c>
      <c r="S18" s="62" t="e">
        <f>IF(AND('Mapa final'!#REF!="Alta",'Mapa final'!#REF!="Menor"),CONCATENATE("R3C",'Mapa final'!#REF!),"")</f>
        <v>#REF!</v>
      </c>
      <c r="T18" s="62" t="e">
        <f>IF(AND('Mapa final'!#REF!="Alta",'Mapa final'!#REF!="Menor"),CONCATENATE("R3C",'Mapa final'!#REF!),"")</f>
        <v>#REF!</v>
      </c>
      <c r="U18" s="63" t="e">
        <f>IF(AND('Mapa final'!#REF!="Alta",'Mapa final'!#REF!="Menor"),CONCATENATE("R3C",'Mapa final'!#REF!),"")</f>
        <v>#REF!</v>
      </c>
      <c r="V18" s="46" t="str">
        <f>IF(AND('Mapa final'!$Y$26="Alta",'Mapa final'!$AA$26="Moderado"),CONCATENATE("R3C",'Mapa final'!$O$26),"")</f>
        <v/>
      </c>
      <c r="W18" s="47" t="str">
        <f>IF(AND('Mapa final'!$Y$27="Alta",'Mapa final'!$AA$27="Moderado"),CONCATENATE("R3C",'Mapa final'!$O$27),"")</f>
        <v/>
      </c>
      <c r="X18" s="47" t="str">
        <f>IF(AND('Mapa final'!$Y$28="Alta",'Mapa final'!$AA$28="Moderado"),CONCATENATE("R3C",'Mapa final'!$O$28),"")</f>
        <v/>
      </c>
      <c r="Y18" s="47" t="e">
        <f>IF(AND('Mapa final'!#REF!="Alta",'Mapa final'!#REF!="Moderado"),CONCATENATE("R3C",'Mapa final'!#REF!),"")</f>
        <v>#REF!</v>
      </c>
      <c r="Z18" s="47" t="e">
        <f>IF(AND('Mapa final'!#REF!="Alta",'Mapa final'!#REF!="Moderado"),CONCATENATE("R3C",'Mapa final'!#REF!),"")</f>
        <v>#REF!</v>
      </c>
      <c r="AA18" s="48" t="e">
        <f>IF(AND('Mapa final'!#REF!="Alta",'Mapa final'!#REF!="Moderado"),CONCATENATE("R3C",'Mapa final'!#REF!),"")</f>
        <v>#REF!</v>
      </c>
      <c r="AB18" s="46" t="str">
        <f>IF(AND('Mapa final'!$Y$26="Alta",'Mapa final'!$AA$26="Mayor"),CONCATENATE("R3C",'Mapa final'!$O$26),"")</f>
        <v/>
      </c>
      <c r="AC18" s="47" t="str">
        <f>IF(AND('Mapa final'!$Y$27="Alta",'Mapa final'!$AA$27="Mayor"),CONCATENATE("R3C",'Mapa final'!$O$27),"")</f>
        <v/>
      </c>
      <c r="AD18" s="47" t="str">
        <f>IF(AND('Mapa final'!$Y$28="Alta",'Mapa final'!$AA$28="Mayor"),CONCATENATE("R3C",'Mapa final'!$O$28),"")</f>
        <v/>
      </c>
      <c r="AE18" s="47" t="e">
        <f>IF(AND('Mapa final'!#REF!="Alta",'Mapa final'!#REF!="Mayor"),CONCATENATE("R3C",'Mapa final'!#REF!),"")</f>
        <v>#REF!</v>
      </c>
      <c r="AF18" s="47" t="e">
        <f>IF(AND('Mapa final'!#REF!="Alta",'Mapa final'!#REF!="Mayor"),CONCATENATE("R3C",'Mapa final'!#REF!),"")</f>
        <v>#REF!</v>
      </c>
      <c r="AG18" s="48" t="e">
        <f>IF(AND('Mapa final'!#REF!="Alta",'Mapa final'!#REF!="Mayor"),CONCATENATE("R3C",'Mapa final'!#REF!),"")</f>
        <v>#REF!</v>
      </c>
      <c r="AH18" s="49" t="str">
        <f>IF(AND('Mapa final'!$Y$26="Alta",'Mapa final'!$AA$26="Catastrófico"),CONCATENATE("R3C",'Mapa final'!$O$26),"")</f>
        <v/>
      </c>
      <c r="AI18" s="50" t="str">
        <f>IF(AND('Mapa final'!$Y$27="Alta",'Mapa final'!$AA$27="Catastrófico"),CONCATENATE("R3C",'Mapa final'!$O$27),"")</f>
        <v/>
      </c>
      <c r="AJ18" s="50" t="str">
        <f>IF(AND('Mapa final'!$Y$28="Alta",'Mapa final'!$AA$28="Catastrófico"),CONCATENATE("R3C",'Mapa final'!$O$28),"")</f>
        <v/>
      </c>
      <c r="AK18" s="50" t="e">
        <f>IF(AND('Mapa final'!#REF!="Alta",'Mapa final'!#REF!="Catastrófico"),CONCATENATE("R3C",'Mapa final'!#REF!),"")</f>
        <v>#REF!</v>
      </c>
      <c r="AL18" s="50" t="e">
        <f>IF(AND('Mapa final'!#REF!="Alta",'Mapa final'!#REF!="Catastrófico"),CONCATENATE("R3C",'Mapa final'!#REF!),"")</f>
        <v>#REF!</v>
      </c>
      <c r="AM18" s="51" t="e">
        <f>IF(AND('Mapa final'!#REF!="Alta",'Mapa final'!#REF!="Catastrófico"),CONCATENATE("R3C",'Mapa final'!#REF!),"")</f>
        <v>#REF!</v>
      </c>
      <c r="AN18" s="39"/>
      <c r="AO18" s="238"/>
      <c r="AP18" s="143"/>
      <c r="AQ18" s="143"/>
      <c r="AR18" s="143"/>
      <c r="AS18" s="143"/>
      <c r="AT18" s="239"/>
    </row>
    <row r="19" spans="2:46" ht="15" customHeight="1" x14ac:dyDescent="0.25">
      <c r="B19" s="254"/>
      <c r="C19" s="143"/>
      <c r="D19" s="155"/>
      <c r="E19" s="154"/>
      <c r="F19" s="143"/>
      <c r="G19" s="143"/>
      <c r="H19" s="143"/>
      <c r="I19" s="143"/>
      <c r="J19" s="61" t="str">
        <f>IF(AND('Mapa final'!$Y$31="Alta",'Mapa final'!$AA$31="Leve"),CONCATENATE("R4C",'Mapa final'!$O$31),"")</f>
        <v/>
      </c>
      <c r="K19" s="62" t="str">
        <f>IF(AND('Mapa final'!$Y$32="Alta",'Mapa final'!$AA$32="Leve"),CONCATENATE("R4C",'Mapa final'!$O$32),"")</f>
        <v/>
      </c>
      <c r="L19" s="62" t="e">
        <f>IF(AND('Mapa final'!#REF!="Alta",'Mapa final'!#REF!="Leve"),CONCATENATE("R4C",'Mapa final'!#REF!),"")</f>
        <v>#REF!</v>
      </c>
      <c r="M19" s="62" t="str">
        <f>IF(AND('Mapa final'!$Y$33="Alta",'Mapa final'!$AA$33="Leve"),CONCATENATE("R4C",'Mapa final'!$O$33),"")</f>
        <v/>
      </c>
      <c r="N19" s="62" t="e">
        <f>IF(AND('Mapa final'!#REF!="Alta",'Mapa final'!#REF!="Leve"),CONCATENATE("R4C",'Mapa final'!#REF!),"")</f>
        <v>#REF!</v>
      </c>
      <c r="O19" s="63" t="e">
        <f>IF(AND('Mapa final'!#REF!="Alta",'Mapa final'!#REF!="Leve"),CONCATENATE("R4C",'Mapa final'!#REF!),"")</f>
        <v>#REF!</v>
      </c>
      <c r="P19" s="61" t="str">
        <f>IF(AND('Mapa final'!$Y$31="Alta",'Mapa final'!$AA$31="Menor"),CONCATENATE("R4C",'Mapa final'!$O$31),"")</f>
        <v/>
      </c>
      <c r="Q19" s="62" t="str">
        <f>IF(AND('Mapa final'!$Y$32="Alta",'Mapa final'!$AA$32="Menor"),CONCATENATE("R4C",'Mapa final'!$O$32),"")</f>
        <v/>
      </c>
      <c r="R19" s="62" t="e">
        <f>IF(AND('Mapa final'!#REF!="Alta",'Mapa final'!#REF!="Menor"),CONCATENATE("R4C",'Mapa final'!#REF!),"")</f>
        <v>#REF!</v>
      </c>
      <c r="S19" s="62" t="str">
        <f>IF(AND('Mapa final'!$Y$33="Alta",'Mapa final'!$AA$33="Menor"),CONCATENATE("R4C",'Mapa final'!$O$33),"")</f>
        <v/>
      </c>
      <c r="T19" s="62" t="e">
        <f>IF(AND('Mapa final'!#REF!="Alta",'Mapa final'!#REF!="Menor"),CONCATENATE("R4C",'Mapa final'!#REF!),"")</f>
        <v>#REF!</v>
      </c>
      <c r="U19" s="63" t="e">
        <f>IF(AND('Mapa final'!#REF!="Alta",'Mapa final'!#REF!="Menor"),CONCATENATE("R4C",'Mapa final'!#REF!),"")</f>
        <v>#REF!</v>
      </c>
      <c r="V19" s="46" t="str">
        <f>IF(AND('Mapa final'!$Y$31="Alta",'Mapa final'!$AA$31="Moderado"),CONCATENATE("R4C",'Mapa final'!$O$31),"")</f>
        <v/>
      </c>
      <c r="W19" s="47" t="str">
        <f>IF(AND('Mapa final'!$Y$32="Alta",'Mapa final'!$AA$32="Moderado"),CONCATENATE("R4C",'Mapa final'!$O$32),"")</f>
        <v/>
      </c>
      <c r="X19" s="47" t="e">
        <f>IF(AND('Mapa final'!#REF!="Alta",'Mapa final'!#REF!="Moderado"),CONCATENATE("R4C",'Mapa final'!#REF!),"")</f>
        <v>#REF!</v>
      </c>
      <c r="Y19" s="47" t="str">
        <f>IF(AND('Mapa final'!$Y$33="Alta",'Mapa final'!$AA$33="Moderado"),CONCATENATE("R4C",'Mapa final'!$O$33),"")</f>
        <v/>
      </c>
      <c r="Z19" s="47" t="e">
        <f>IF(AND('Mapa final'!#REF!="Alta",'Mapa final'!#REF!="Moderado"),CONCATENATE("R4C",'Mapa final'!#REF!),"")</f>
        <v>#REF!</v>
      </c>
      <c r="AA19" s="48" t="e">
        <f>IF(AND('Mapa final'!#REF!="Alta",'Mapa final'!#REF!="Moderado"),CONCATENATE("R4C",'Mapa final'!#REF!),"")</f>
        <v>#REF!</v>
      </c>
      <c r="AB19" s="46" t="str">
        <f>IF(AND('Mapa final'!$Y$31="Alta",'Mapa final'!$AA$31="Mayor"),CONCATENATE("R4C",'Mapa final'!$O$31),"")</f>
        <v/>
      </c>
      <c r="AC19" s="47" t="str">
        <f>IF(AND('Mapa final'!$Y$32="Alta",'Mapa final'!$AA$32="Mayor"),CONCATENATE("R4C",'Mapa final'!$O$32),"")</f>
        <v/>
      </c>
      <c r="AD19" s="47" t="e">
        <f>IF(AND('Mapa final'!#REF!="Alta",'Mapa final'!#REF!="Mayor"),CONCATENATE("R4C",'Mapa final'!#REF!),"")</f>
        <v>#REF!</v>
      </c>
      <c r="AE19" s="47" t="str">
        <f>IF(AND('Mapa final'!$Y$33="Alta",'Mapa final'!$AA$33="Mayor"),CONCATENATE("R4C",'Mapa final'!$O$33),"")</f>
        <v/>
      </c>
      <c r="AF19" s="47" t="e">
        <f>IF(AND('Mapa final'!#REF!="Alta",'Mapa final'!#REF!="Mayor"),CONCATENATE("R4C",'Mapa final'!#REF!),"")</f>
        <v>#REF!</v>
      </c>
      <c r="AG19" s="48" t="e">
        <f>IF(AND('Mapa final'!#REF!="Alta",'Mapa final'!#REF!="Mayor"),CONCATENATE("R4C",'Mapa final'!#REF!),"")</f>
        <v>#REF!</v>
      </c>
      <c r="AH19" s="49" t="str">
        <f>IF(AND('Mapa final'!$Y$31="Alta",'Mapa final'!$AA$31="Catastrófico"),CONCATENATE("R4C",'Mapa final'!$O$31),"")</f>
        <v/>
      </c>
      <c r="AI19" s="50" t="str">
        <f>IF(AND('Mapa final'!$Y$32="Alta",'Mapa final'!$AA$32="Catastrófico"),CONCATENATE("R4C",'Mapa final'!$O$32),"")</f>
        <v/>
      </c>
      <c r="AJ19" s="50" t="e">
        <f>IF(AND('Mapa final'!#REF!="Alta",'Mapa final'!#REF!="Catastrófico"),CONCATENATE("R4C",'Mapa final'!#REF!),"")</f>
        <v>#REF!</v>
      </c>
      <c r="AK19" s="50" t="str">
        <f>IF(AND('Mapa final'!$Y$33="Alta",'Mapa final'!$AA$33="Catastrófico"),CONCATENATE("R4C",'Mapa final'!$O$33),"")</f>
        <v/>
      </c>
      <c r="AL19" s="50" t="e">
        <f>IF(AND('Mapa final'!#REF!="Alta",'Mapa final'!#REF!="Catastrófico"),CONCATENATE("R4C",'Mapa final'!#REF!),"")</f>
        <v>#REF!</v>
      </c>
      <c r="AM19" s="51" t="e">
        <f>IF(AND('Mapa final'!#REF!="Alta",'Mapa final'!#REF!="Catastrófico"),CONCATENATE("R4C",'Mapa final'!#REF!),"")</f>
        <v>#REF!</v>
      </c>
      <c r="AN19" s="39"/>
      <c r="AO19" s="238"/>
      <c r="AP19" s="143"/>
      <c r="AQ19" s="143"/>
      <c r="AR19" s="143"/>
      <c r="AS19" s="143"/>
      <c r="AT19" s="239"/>
    </row>
    <row r="20" spans="2:46" ht="15" customHeight="1" x14ac:dyDescent="0.25">
      <c r="B20" s="254"/>
      <c r="C20" s="143"/>
      <c r="D20" s="155"/>
      <c r="E20" s="154"/>
      <c r="F20" s="143"/>
      <c r="G20" s="143"/>
      <c r="H20" s="143"/>
      <c r="I20" s="143"/>
      <c r="J20" s="61" t="str">
        <f>IF(AND('Mapa final'!$Y$36="Alta",'Mapa final'!$AA$36="Leve"),CONCATENATE("R5C",'Mapa final'!$O$36),"")</f>
        <v/>
      </c>
      <c r="K20" s="62" t="str">
        <f>IF(AND('Mapa final'!$Y$37="Alta",'Mapa final'!$AA$37="Leve"),CONCATENATE("R5C",'Mapa final'!$O$37),"")</f>
        <v/>
      </c>
      <c r="L20" s="62" t="str">
        <f>IF(AND('Mapa final'!$Y$38="Alta",'Mapa final'!$AA$38="Leve"),CONCATENATE("R5C",'Mapa final'!$O$38),"")</f>
        <v/>
      </c>
      <c r="M20" s="62" t="e">
        <f>IF(AND('Mapa final'!#REF!="Alta",'Mapa final'!#REF!="Leve"),CONCATENATE("R5C",'Mapa final'!#REF!),"")</f>
        <v>#REF!</v>
      </c>
      <c r="N20" s="62" t="e">
        <f>IF(AND('Mapa final'!#REF!="Alta",'Mapa final'!#REF!="Leve"),CONCATENATE("R5C",'Mapa final'!#REF!),"")</f>
        <v>#REF!</v>
      </c>
      <c r="O20" s="63" t="e">
        <f>IF(AND('Mapa final'!#REF!="Alta",'Mapa final'!#REF!="Leve"),CONCATENATE("R5C",'Mapa final'!#REF!),"")</f>
        <v>#REF!</v>
      </c>
      <c r="P20" s="61" t="str">
        <f>IF(AND('Mapa final'!$Y$36="Alta",'Mapa final'!$AA$36="Menor"),CONCATENATE("R5C",'Mapa final'!$O$36),"")</f>
        <v/>
      </c>
      <c r="Q20" s="62" t="str">
        <f>IF(AND('Mapa final'!$Y$37="Alta",'Mapa final'!$AA$37="Menor"),CONCATENATE("R5C",'Mapa final'!$O$37),"")</f>
        <v/>
      </c>
      <c r="R20" s="62" t="str">
        <f>IF(AND('Mapa final'!$Y$38="Alta",'Mapa final'!$AA$38="Menor"),CONCATENATE("R5C",'Mapa final'!$O$38),"")</f>
        <v/>
      </c>
      <c r="S20" s="62" t="e">
        <f>IF(AND('Mapa final'!#REF!="Alta",'Mapa final'!#REF!="Menor"),CONCATENATE("R5C",'Mapa final'!#REF!),"")</f>
        <v>#REF!</v>
      </c>
      <c r="T20" s="62" t="e">
        <f>IF(AND('Mapa final'!#REF!="Alta",'Mapa final'!#REF!="Menor"),CONCATENATE("R5C",'Mapa final'!#REF!),"")</f>
        <v>#REF!</v>
      </c>
      <c r="U20" s="63" t="e">
        <f>IF(AND('Mapa final'!#REF!="Alta",'Mapa final'!#REF!="Menor"),CONCATENATE("R5C",'Mapa final'!#REF!),"")</f>
        <v>#REF!</v>
      </c>
      <c r="V20" s="46" t="str">
        <f>IF(AND('Mapa final'!$Y$36="Alta",'Mapa final'!$AA$36="Moderado"),CONCATENATE("R5C",'Mapa final'!$O$36),"")</f>
        <v/>
      </c>
      <c r="W20" s="47" t="str">
        <f>IF(AND('Mapa final'!$Y$37="Alta",'Mapa final'!$AA$37="Moderado"),CONCATENATE("R5C",'Mapa final'!$O$37),"")</f>
        <v/>
      </c>
      <c r="X20" s="47" t="str">
        <f>IF(AND('Mapa final'!$Y$38="Alta",'Mapa final'!$AA$38="Moderado"),CONCATENATE("R5C",'Mapa final'!$O$38),"")</f>
        <v/>
      </c>
      <c r="Y20" s="47" t="e">
        <f>IF(AND('Mapa final'!#REF!="Alta",'Mapa final'!#REF!="Moderado"),CONCATENATE("R5C",'Mapa final'!#REF!),"")</f>
        <v>#REF!</v>
      </c>
      <c r="Z20" s="47" t="e">
        <f>IF(AND('Mapa final'!#REF!="Alta",'Mapa final'!#REF!="Moderado"),CONCATENATE("R5C",'Mapa final'!#REF!),"")</f>
        <v>#REF!</v>
      </c>
      <c r="AA20" s="48" t="e">
        <f>IF(AND('Mapa final'!#REF!="Alta",'Mapa final'!#REF!="Moderado"),CONCATENATE("R5C",'Mapa final'!#REF!),"")</f>
        <v>#REF!</v>
      </c>
      <c r="AB20" s="46" t="str">
        <f>IF(AND('Mapa final'!$Y$36="Alta",'Mapa final'!$AA$36="Mayor"),CONCATENATE("R5C",'Mapa final'!$O$36),"")</f>
        <v/>
      </c>
      <c r="AC20" s="47" t="str">
        <f>IF(AND('Mapa final'!$Y$37="Alta",'Mapa final'!$AA$37="Mayor"),CONCATENATE("R5C",'Mapa final'!$O$37),"")</f>
        <v/>
      </c>
      <c r="AD20" s="47" t="str">
        <f>IF(AND('Mapa final'!$Y$38="Alta",'Mapa final'!$AA$38="Mayor"),CONCATENATE("R5C",'Mapa final'!$O$38),"")</f>
        <v/>
      </c>
      <c r="AE20" s="47" t="e">
        <f>IF(AND('Mapa final'!#REF!="Alta",'Mapa final'!#REF!="Mayor"),CONCATENATE("R5C",'Mapa final'!#REF!),"")</f>
        <v>#REF!</v>
      </c>
      <c r="AF20" s="47" t="e">
        <f>IF(AND('Mapa final'!#REF!="Alta",'Mapa final'!#REF!="Mayor"),CONCATENATE("R5C",'Mapa final'!#REF!),"")</f>
        <v>#REF!</v>
      </c>
      <c r="AG20" s="48" t="e">
        <f>IF(AND('Mapa final'!#REF!="Alta",'Mapa final'!#REF!="Mayor"),CONCATENATE("R5C",'Mapa final'!#REF!),"")</f>
        <v>#REF!</v>
      </c>
      <c r="AH20" s="49" t="str">
        <f>IF(AND('Mapa final'!$Y$36="Alta",'Mapa final'!$AA$36="Catastrófico"),CONCATENATE("R5C",'Mapa final'!$O$36),"")</f>
        <v/>
      </c>
      <c r="AI20" s="50" t="str">
        <f>IF(AND('Mapa final'!$Y$37="Alta",'Mapa final'!$AA$37="Catastrófico"),CONCATENATE("R5C",'Mapa final'!$O$37),"")</f>
        <v/>
      </c>
      <c r="AJ20" s="50" t="str">
        <f>IF(AND('Mapa final'!$Y$38="Alta",'Mapa final'!$AA$38="Catastrófico"),CONCATENATE("R5C",'Mapa final'!$O$38),"")</f>
        <v/>
      </c>
      <c r="AK20" s="50" t="e">
        <f>IF(AND('Mapa final'!#REF!="Alta",'Mapa final'!#REF!="Catastrófico"),CONCATENATE("R5C",'Mapa final'!#REF!),"")</f>
        <v>#REF!</v>
      </c>
      <c r="AL20" s="50" t="e">
        <f>IF(AND('Mapa final'!#REF!="Alta",'Mapa final'!#REF!="Catastrófico"),CONCATENATE("R5C",'Mapa final'!#REF!),"")</f>
        <v>#REF!</v>
      </c>
      <c r="AM20" s="51" t="e">
        <f>IF(AND('Mapa final'!#REF!="Alta",'Mapa final'!#REF!="Catastrófico"),CONCATENATE("R5C",'Mapa final'!#REF!),"")</f>
        <v>#REF!</v>
      </c>
      <c r="AN20" s="39"/>
      <c r="AO20" s="238"/>
      <c r="AP20" s="143"/>
      <c r="AQ20" s="143"/>
      <c r="AR20" s="143"/>
      <c r="AS20" s="143"/>
      <c r="AT20" s="239"/>
    </row>
    <row r="21" spans="2:46" ht="15" customHeight="1" x14ac:dyDescent="0.25">
      <c r="B21" s="254"/>
      <c r="C21" s="143"/>
      <c r="D21" s="155"/>
      <c r="E21" s="154"/>
      <c r="F21" s="143"/>
      <c r="G21" s="143"/>
      <c r="H21" s="143"/>
      <c r="I21" s="143"/>
      <c r="J21" s="61" t="str">
        <f>IF(AND('Mapa final'!$Y$41="Alta",'Mapa final'!$AA$41="Leve"),CONCATENATE("R6C",'Mapa final'!$O$41),"")</f>
        <v/>
      </c>
      <c r="K21" s="62" t="str">
        <f>IF(AND('Mapa final'!$Y$42="Alta",'Mapa final'!$AA$42="Leve"),CONCATENATE("R6C",'Mapa final'!$O$42),"")</f>
        <v/>
      </c>
      <c r="L21" s="62" t="str">
        <f>IF(AND('Mapa final'!$Y$43="Alta",'Mapa final'!$AA$43="Leve"),CONCATENATE("R6C",'Mapa final'!$O$43),"")</f>
        <v/>
      </c>
      <c r="M21" s="62" t="e">
        <f>IF(AND('Mapa final'!#REF!="Alta",'Mapa final'!#REF!="Leve"),CONCATENATE("R6C",'Mapa final'!#REF!),"")</f>
        <v>#REF!</v>
      </c>
      <c r="N21" s="62" t="e">
        <f>IF(AND('Mapa final'!#REF!="Alta",'Mapa final'!#REF!="Leve"),CONCATENATE("R6C",'Mapa final'!#REF!),"")</f>
        <v>#REF!</v>
      </c>
      <c r="O21" s="63" t="e">
        <f>IF(AND('Mapa final'!#REF!="Alta",'Mapa final'!#REF!="Leve"),CONCATENATE("R6C",'Mapa final'!#REF!),"")</f>
        <v>#REF!</v>
      </c>
      <c r="P21" s="61" t="str">
        <f>IF(AND('Mapa final'!$Y$41="Alta",'Mapa final'!$AA$41="Menor"),CONCATENATE("R6C",'Mapa final'!$O$41),"")</f>
        <v/>
      </c>
      <c r="Q21" s="62" t="str">
        <f>IF(AND('Mapa final'!$Y$42="Alta",'Mapa final'!$AA$42="Menor"),CONCATENATE("R6C",'Mapa final'!$O$42),"")</f>
        <v/>
      </c>
      <c r="R21" s="62" t="str">
        <f>IF(AND('Mapa final'!$Y$43="Alta",'Mapa final'!$AA$43="Menor"),CONCATENATE("R6C",'Mapa final'!$O$43),"")</f>
        <v/>
      </c>
      <c r="S21" s="62" t="e">
        <f>IF(AND('Mapa final'!#REF!="Alta",'Mapa final'!#REF!="Menor"),CONCATENATE("R6C",'Mapa final'!#REF!),"")</f>
        <v>#REF!</v>
      </c>
      <c r="T21" s="62" t="e">
        <f>IF(AND('Mapa final'!#REF!="Alta",'Mapa final'!#REF!="Menor"),CONCATENATE("R6C",'Mapa final'!#REF!),"")</f>
        <v>#REF!</v>
      </c>
      <c r="U21" s="63" t="e">
        <f>IF(AND('Mapa final'!#REF!="Alta",'Mapa final'!#REF!="Menor"),CONCATENATE("R6C",'Mapa final'!#REF!),"")</f>
        <v>#REF!</v>
      </c>
      <c r="V21" s="46" t="str">
        <f>IF(AND('Mapa final'!$Y$41="Alta",'Mapa final'!$AA$41="Moderado"),CONCATENATE("R6C",'Mapa final'!$O$41),"")</f>
        <v/>
      </c>
      <c r="W21" s="47" t="str">
        <f>IF(AND('Mapa final'!$Y$42="Alta",'Mapa final'!$AA$42="Moderado"),CONCATENATE("R6C",'Mapa final'!$O$42),"")</f>
        <v/>
      </c>
      <c r="X21" s="47" t="str">
        <f>IF(AND('Mapa final'!$Y$43="Alta",'Mapa final'!$AA$43="Moderado"),CONCATENATE("R6C",'Mapa final'!$O$43),"")</f>
        <v/>
      </c>
      <c r="Y21" s="47" t="e">
        <f>IF(AND('Mapa final'!#REF!="Alta",'Mapa final'!#REF!="Moderado"),CONCATENATE("R6C",'Mapa final'!#REF!),"")</f>
        <v>#REF!</v>
      </c>
      <c r="Z21" s="47" t="e">
        <f>IF(AND('Mapa final'!#REF!="Alta",'Mapa final'!#REF!="Moderado"),CONCATENATE("R6C",'Mapa final'!#REF!),"")</f>
        <v>#REF!</v>
      </c>
      <c r="AA21" s="48" t="e">
        <f>IF(AND('Mapa final'!#REF!="Alta",'Mapa final'!#REF!="Moderado"),CONCATENATE("R6C",'Mapa final'!#REF!),"")</f>
        <v>#REF!</v>
      </c>
      <c r="AB21" s="46" t="str">
        <f>IF(AND('Mapa final'!$Y$41="Alta",'Mapa final'!$AA$41="Mayor"),CONCATENATE("R6C",'Mapa final'!$O$41),"")</f>
        <v/>
      </c>
      <c r="AC21" s="47" t="str">
        <f>IF(AND('Mapa final'!$Y$42="Alta",'Mapa final'!$AA$42="Mayor"),CONCATENATE("R6C",'Mapa final'!$O$42),"")</f>
        <v/>
      </c>
      <c r="AD21" s="47" t="str">
        <f>IF(AND('Mapa final'!$Y$43="Alta",'Mapa final'!$AA$43="Mayor"),CONCATENATE("R6C",'Mapa final'!$O$43),"")</f>
        <v/>
      </c>
      <c r="AE21" s="47" t="e">
        <f>IF(AND('Mapa final'!#REF!="Alta",'Mapa final'!#REF!="Mayor"),CONCATENATE("R6C",'Mapa final'!#REF!),"")</f>
        <v>#REF!</v>
      </c>
      <c r="AF21" s="47" t="e">
        <f>IF(AND('Mapa final'!#REF!="Alta",'Mapa final'!#REF!="Mayor"),CONCATENATE("R6C",'Mapa final'!#REF!),"")</f>
        <v>#REF!</v>
      </c>
      <c r="AG21" s="48" t="e">
        <f>IF(AND('Mapa final'!#REF!="Alta",'Mapa final'!#REF!="Mayor"),CONCATENATE("R6C",'Mapa final'!#REF!),"")</f>
        <v>#REF!</v>
      </c>
      <c r="AH21" s="49" t="str">
        <f>IF(AND('Mapa final'!$Y$41="Alta",'Mapa final'!$AA$41="Catastrófico"),CONCATENATE("R6C",'Mapa final'!$O$41),"")</f>
        <v/>
      </c>
      <c r="AI21" s="50" t="str">
        <f>IF(AND('Mapa final'!$Y$42="Alta",'Mapa final'!$AA$42="Catastrófico"),CONCATENATE("R6C",'Mapa final'!$O$42),"")</f>
        <v/>
      </c>
      <c r="AJ21" s="50" t="str">
        <f>IF(AND('Mapa final'!$Y$43="Alta",'Mapa final'!$AA$43="Catastrófico"),CONCATENATE("R6C",'Mapa final'!$O$43),"")</f>
        <v/>
      </c>
      <c r="AK21" s="50" t="e">
        <f>IF(AND('Mapa final'!#REF!="Alta",'Mapa final'!#REF!="Catastrófico"),CONCATENATE("R6C",'Mapa final'!#REF!),"")</f>
        <v>#REF!</v>
      </c>
      <c r="AL21" s="50" t="e">
        <f>IF(AND('Mapa final'!#REF!="Alta",'Mapa final'!#REF!="Catastrófico"),CONCATENATE("R6C",'Mapa final'!#REF!),"")</f>
        <v>#REF!</v>
      </c>
      <c r="AM21" s="51" t="e">
        <f>IF(AND('Mapa final'!#REF!="Alta",'Mapa final'!#REF!="Catastrófico"),CONCATENATE("R6C",'Mapa final'!#REF!),"")</f>
        <v>#REF!</v>
      </c>
      <c r="AN21" s="39"/>
      <c r="AO21" s="238"/>
      <c r="AP21" s="143"/>
      <c r="AQ21" s="143"/>
      <c r="AR21" s="143"/>
      <c r="AS21" s="143"/>
      <c r="AT21" s="239"/>
    </row>
    <row r="22" spans="2:46" ht="15" customHeight="1" x14ac:dyDescent="0.25">
      <c r="B22" s="254"/>
      <c r="C22" s="143"/>
      <c r="D22" s="155"/>
      <c r="E22" s="154"/>
      <c r="F22" s="143"/>
      <c r="G22" s="143"/>
      <c r="H22" s="143"/>
      <c r="I22" s="143"/>
      <c r="J22" s="61" t="e">
        <f>IF(AND('Mapa final'!#REF!="Alta",'Mapa final'!#REF!="Leve"),CONCATENATE("R7C",'Mapa final'!#REF!),"")</f>
        <v>#REF!</v>
      </c>
      <c r="K22" s="62" t="e">
        <f>IF(AND('Mapa final'!#REF!="Alta",'Mapa final'!#REF!="Leve"),CONCATENATE("R7C",'Mapa final'!#REF!),"")</f>
        <v>#REF!</v>
      </c>
      <c r="L22" s="62" t="e">
        <f>IF(AND('Mapa final'!#REF!="Alta",'Mapa final'!#REF!="Leve"),CONCATENATE("R7C",'Mapa final'!#REF!),"")</f>
        <v>#REF!</v>
      </c>
      <c r="M22" s="62" t="e">
        <f>IF(AND('Mapa final'!#REF!="Alta",'Mapa final'!#REF!="Leve"),CONCATENATE("R7C",'Mapa final'!#REF!),"")</f>
        <v>#REF!</v>
      </c>
      <c r="N22" s="62" t="e">
        <f>IF(AND('Mapa final'!#REF!="Alta",'Mapa final'!#REF!="Leve"),CONCATENATE("R7C",'Mapa final'!#REF!),"")</f>
        <v>#REF!</v>
      </c>
      <c r="O22" s="63" t="e">
        <f>IF(AND('Mapa final'!#REF!="Alta",'Mapa final'!#REF!="Leve"),CONCATENATE("R7C",'Mapa final'!#REF!),"")</f>
        <v>#REF!</v>
      </c>
      <c r="P22" s="61" t="e">
        <f>IF(AND('Mapa final'!#REF!="Alta",'Mapa final'!#REF!="Menor"),CONCATENATE("R7C",'Mapa final'!#REF!),"")</f>
        <v>#REF!</v>
      </c>
      <c r="Q22" s="62" t="e">
        <f>IF(AND('Mapa final'!#REF!="Alta",'Mapa final'!#REF!="Menor"),CONCATENATE("R7C",'Mapa final'!#REF!),"")</f>
        <v>#REF!</v>
      </c>
      <c r="R22" s="62" t="e">
        <f>IF(AND('Mapa final'!#REF!="Alta",'Mapa final'!#REF!="Menor"),CONCATENATE("R7C",'Mapa final'!#REF!),"")</f>
        <v>#REF!</v>
      </c>
      <c r="S22" s="62" t="e">
        <f>IF(AND('Mapa final'!#REF!="Alta",'Mapa final'!#REF!="Menor"),CONCATENATE("R7C",'Mapa final'!#REF!),"")</f>
        <v>#REF!</v>
      </c>
      <c r="T22" s="62" t="e">
        <f>IF(AND('Mapa final'!#REF!="Alta",'Mapa final'!#REF!="Menor"),CONCATENATE("R7C",'Mapa final'!#REF!),"")</f>
        <v>#REF!</v>
      </c>
      <c r="U22" s="63" t="e">
        <f>IF(AND('Mapa final'!#REF!="Alta",'Mapa final'!#REF!="Menor"),CONCATENATE("R7C",'Mapa final'!#REF!),"")</f>
        <v>#REF!</v>
      </c>
      <c r="V22" s="46" t="e">
        <f>IF(AND('Mapa final'!#REF!="Alta",'Mapa final'!#REF!="Moderado"),CONCATENATE("R7C",'Mapa final'!#REF!),"")</f>
        <v>#REF!</v>
      </c>
      <c r="W22" s="47" t="e">
        <f>IF(AND('Mapa final'!#REF!="Alta",'Mapa final'!#REF!="Moderado"),CONCATENATE("R7C",'Mapa final'!#REF!),"")</f>
        <v>#REF!</v>
      </c>
      <c r="X22" s="47" t="e">
        <f>IF(AND('Mapa final'!#REF!="Alta",'Mapa final'!#REF!="Moderado"),CONCATENATE("R7C",'Mapa final'!#REF!),"")</f>
        <v>#REF!</v>
      </c>
      <c r="Y22" s="47" t="e">
        <f>IF(AND('Mapa final'!#REF!="Alta",'Mapa final'!#REF!="Moderado"),CONCATENATE("R7C",'Mapa final'!#REF!),"")</f>
        <v>#REF!</v>
      </c>
      <c r="Z22" s="47" t="e">
        <f>IF(AND('Mapa final'!#REF!="Alta",'Mapa final'!#REF!="Moderado"),CONCATENATE("R7C",'Mapa final'!#REF!),"")</f>
        <v>#REF!</v>
      </c>
      <c r="AA22" s="48" t="e">
        <f>IF(AND('Mapa final'!#REF!="Alta",'Mapa final'!#REF!="Moderado"),CONCATENATE("R7C",'Mapa final'!#REF!),"")</f>
        <v>#REF!</v>
      </c>
      <c r="AB22" s="46" t="e">
        <f>IF(AND('Mapa final'!#REF!="Alta",'Mapa final'!#REF!="Mayor"),CONCATENATE("R7C",'Mapa final'!#REF!),"")</f>
        <v>#REF!</v>
      </c>
      <c r="AC22" s="47" t="e">
        <f>IF(AND('Mapa final'!#REF!="Alta",'Mapa final'!#REF!="Mayor"),CONCATENATE("R7C",'Mapa final'!#REF!),"")</f>
        <v>#REF!</v>
      </c>
      <c r="AD22" s="47" t="e">
        <f>IF(AND('Mapa final'!#REF!="Alta",'Mapa final'!#REF!="Mayor"),CONCATENATE("R7C",'Mapa final'!#REF!),"")</f>
        <v>#REF!</v>
      </c>
      <c r="AE22" s="47" t="e">
        <f>IF(AND('Mapa final'!#REF!="Alta",'Mapa final'!#REF!="Mayor"),CONCATENATE("R7C",'Mapa final'!#REF!),"")</f>
        <v>#REF!</v>
      </c>
      <c r="AF22" s="47" t="e">
        <f>IF(AND('Mapa final'!#REF!="Alta",'Mapa final'!#REF!="Mayor"),CONCATENATE("R7C",'Mapa final'!#REF!),"")</f>
        <v>#REF!</v>
      </c>
      <c r="AG22" s="48" t="e">
        <f>IF(AND('Mapa final'!#REF!="Alta",'Mapa final'!#REF!="Mayor"),CONCATENATE("R7C",'Mapa final'!#REF!),"")</f>
        <v>#REF!</v>
      </c>
      <c r="AH22" s="49" t="e">
        <f>IF(AND('Mapa final'!#REF!="Alta",'Mapa final'!#REF!="Catastrófico"),CONCATENATE("R7C",'Mapa final'!#REF!),"")</f>
        <v>#REF!</v>
      </c>
      <c r="AI22" s="50" t="e">
        <f>IF(AND('Mapa final'!#REF!="Alta",'Mapa final'!#REF!="Catastrófico"),CONCATENATE("R7C",'Mapa final'!#REF!),"")</f>
        <v>#REF!</v>
      </c>
      <c r="AJ22" s="50" t="e">
        <f>IF(AND('Mapa final'!#REF!="Alta",'Mapa final'!#REF!="Catastrófico"),CONCATENATE("R7C",'Mapa final'!#REF!),"")</f>
        <v>#REF!</v>
      </c>
      <c r="AK22" s="50" t="e">
        <f>IF(AND('Mapa final'!#REF!="Alta",'Mapa final'!#REF!="Catastrófico"),CONCATENATE("R7C",'Mapa final'!#REF!),"")</f>
        <v>#REF!</v>
      </c>
      <c r="AL22" s="50" t="e">
        <f>IF(AND('Mapa final'!#REF!="Alta",'Mapa final'!#REF!="Catastrófico"),CONCATENATE("R7C",'Mapa final'!#REF!),"")</f>
        <v>#REF!</v>
      </c>
      <c r="AM22" s="51" t="e">
        <f>IF(AND('Mapa final'!#REF!="Alta",'Mapa final'!#REF!="Catastrófico"),CONCATENATE("R7C",'Mapa final'!#REF!),"")</f>
        <v>#REF!</v>
      </c>
      <c r="AN22" s="39"/>
      <c r="AO22" s="238"/>
      <c r="AP22" s="143"/>
      <c r="AQ22" s="143"/>
      <c r="AR22" s="143"/>
      <c r="AS22" s="143"/>
      <c r="AT22" s="239"/>
    </row>
    <row r="23" spans="2:46" ht="15" customHeight="1" x14ac:dyDescent="0.25">
      <c r="B23" s="254"/>
      <c r="C23" s="143"/>
      <c r="D23" s="155"/>
      <c r="E23" s="154"/>
      <c r="F23" s="143"/>
      <c r="G23" s="143"/>
      <c r="H23" s="143"/>
      <c r="I23" s="143"/>
      <c r="J23" s="61" t="e">
        <f>IF(AND('Mapa final'!#REF!="Alta",'Mapa final'!#REF!="Leve"),CONCATENATE("R8C",'Mapa final'!#REF!),"")</f>
        <v>#REF!</v>
      </c>
      <c r="K23" s="62" t="e">
        <f>IF(AND('Mapa final'!#REF!="Alta",'Mapa final'!#REF!="Leve"),CONCATENATE("R8C",'Mapa final'!#REF!),"")</f>
        <v>#REF!</v>
      </c>
      <c r="L23" s="62" t="e">
        <f>IF(AND('Mapa final'!#REF!="Alta",'Mapa final'!#REF!="Leve"),CONCATENATE("R8C",'Mapa final'!#REF!),"")</f>
        <v>#REF!</v>
      </c>
      <c r="M23" s="62" t="e">
        <f>IF(AND('Mapa final'!#REF!="Alta",'Mapa final'!#REF!="Leve"),CONCATENATE("R8C",'Mapa final'!#REF!),"")</f>
        <v>#REF!</v>
      </c>
      <c r="N23" s="62" t="e">
        <f>IF(AND('Mapa final'!#REF!="Alta",'Mapa final'!#REF!="Leve"),CONCATENATE("R8C",'Mapa final'!#REF!),"")</f>
        <v>#REF!</v>
      </c>
      <c r="O23" s="63" t="e">
        <f>IF(AND('Mapa final'!#REF!="Alta",'Mapa final'!#REF!="Leve"),CONCATENATE("R8C",'Mapa final'!#REF!),"")</f>
        <v>#REF!</v>
      </c>
      <c r="P23" s="61" t="e">
        <f>IF(AND('Mapa final'!#REF!="Alta",'Mapa final'!#REF!="Menor"),CONCATENATE("R8C",'Mapa final'!#REF!),"")</f>
        <v>#REF!</v>
      </c>
      <c r="Q23" s="62" t="e">
        <f>IF(AND('Mapa final'!#REF!="Alta",'Mapa final'!#REF!="Menor"),CONCATENATE("R8C",'Mapa final'!#REF!),"")</f>
        <v>#REF!</v>
      </c>
      <c r="R23" s="62" t="e">
        <f>IF(AND('Mapa final'!#REF!="Alta",'Mapa final'!#REF!="Menor"),CONCATENATE("R8C",'Mapa final'!#REF!),"")</f>
        <v>#REF!</v>
      </c>
      <c r="S23" s="62" t="e">
        <f>IF(AND('Mapa final'!#REF!="Alta",'Mapa final'!#REF!="Menor"),CONCATENATE("R8C",'Mapa final'!#REF!),"")</f>
        <v>#REF!</v>
      </c>
      <c r="T23" s="62" t="e">
        <f>IF(AND('Mapa final'!#REF!="Alta",'Mapa final'!#REF!="Menor"),CONCATENATE("R8C",'Mapa final'!#REF!),"")</f>
        <v>#REF!</v>
      </c>
      <c r="U23" s="63" t="e">
        <f>IF(AND('Mapa final'!#REF!="Alta",'Mapa final'!#REF!="Menor"),CONCATENATE("R8C",'Mapa final'!#REF!),"")</f>
        <v>#REF!</v>
      </c>
      <c r="V23" s="46" t="e">
        <f>IF(AND('Mapa final'!#REF!="Alta",'Mapa final'!#REF!="Moderado"),CONCATENATE("R8C",'Mapa final'!#REF!),"")</f>
        <v>#REF!</v>
      </c>
      <c r="W23" s="47" t="e">
        <f>IF(AND('Mapa final'!#REF!="Alta",'Mapa final'!#REF!="Moderado"),CONCATENATE("R8C",'Mapa final'!#REF!),"")</f>
        <v>#REF!</v>
      </c>
      <c r="X23" s="47" t="e">
        <f>IF(AND('Mapa final'!#REF!="Alta",'Mapa final'!#REF!="Moderado"),CONCATENATE("R8C",'Mapa final'!#REF!),"")</f>
        <v>#REF!</v>
      </c>
      <c r="Y23" s="47" t="e">
        <f>IF(AND('Mapa final'!#REF!="Alta",'Mapa final'!#REF!="Moderado"),CONCATENATE("R8C",'Mapa final'!#REF!),"")</f>
        <v>#REF!</v>
      </c>
      <c r="Z23" s="47" t="e">
        <f>IF(AND('Mapa final'!#REF!="Alta",'Mapa final'!#REF!="Moderado"),CONCATENATE("R8C",'Mapa final'!#REF!),"")</f>
        <v>#REF!</v>
      </c>
      <c r="AA23" s="48" t="e">
        <f>IF(AND('Mapa final'!#REF!="Alta",'Mapa final'!#REF!="Moderado"),CONCATENATE("R8C",'Mapa final'!#REF!),"")</f>
        <v>#REF!</v>
      </c>
      <c r="AB23" s="46" t="e">
        <f>IF(AND('Mapa final'!#REF!="Alta",'Mapa final'!#REF!="Mayor"),CONCATENATE("R8C",'Mapa final'!#REF!),"")</f>
        <v>#REF!</v>
      </c>
      <c r="AC23" s="47" t="e">
        <f>IF(AND('Mapa final'!#REF!="Alta",'Mapa final'!#REF!="Mayor"),CONCATENATE("R8C",'Mapa final'!#REF!),"")</f>
        <v>#REF!</v>
      </c>
      <c r="AD23" s="47" t="e">
        <f>IF(AND('Mapa final'!#REF!="Alta",'Mapa final'!#REF!="Mayor"),CONCATENATE("R8C",'Mapa final'!#REF!),"")</f>
        <v>#REF!</v>
      </c>
      <c r="AE23" s="47" t="e">
        <f>IF(AND('Mapa final'!#REF!="Alta",'Mapa final'!#REF!="Mayor"),CONCATENATE("R8C",'Mapa final'!#REF!),"")</f>
        <v>#REF!</v>
      </c>
      <c r="AF23" s="47" t="e">
        <f>IF(AND('Mapa final'!#REF!="Alta",'Mapa final'!#REF!="Mayor"),CONCATENATE("R8C",'Mapa final'!#REF!),"")</f>
        <v>#REF!</v>
      </c>
      <c r="AG23" s="48" t="e">
        <f>IF(AND('Mapa final'!#REF!="Alta",'Mapa final'!#REF!="Mayor"),CONCATENATE("R8C",'Mapa final'!#REF!),"")</f>
        <v>#REF!</v>
      </c>
      <c r="AH23" s="49" t="e">
        <f>IF(AND('Mapa final'!#REF!="Alta",'Mapa final'!#REF!="Catastrófico"),CONCATENATE("R8C",'Mapa final'!#REF!),"")</f>
        <v>#REF!</v>
      </c>
      <c r="AI23" s="50" t="e">
        <f>IF(AND('Mapa final'!#REF!="Alta",'Mapa final'!#REF!="Catastrófico"),CONCATENATE("R8C",'Mapa final'!#REF!),"")</f>
        <v>#REF!</v>
      </c>
      <c r="AJ23" s="50" t="e">
        <f>IF(AND('Mapa final'!#REF!="Alta",'Mapa final'!#REF!="Catastrófico"),CONCATENATE("R8C",'Mapa final'!#REF!),"")</f>
        <v>#REF!</v>
      </c>
      <c r="AK23" s="50" t="e">
        <f>IF(AND('Mapa final'!#REF!="Alta",'Mapa final'!#REF!="Catastrófico"),CONCATENATE("R8C",'Mapa final'!#REF!),"")</f>
        <v>#REF!</v>
      </c>
      <c r="AL23" s="50" t="e">
        <f>IF(AND('Mapa final'!#REF!="Alta",'Mapa final'!#REF!="Catastrófico"),CONCATENATE("R8C",'Mapa final'!#REF!),"")</f>
        <v>#REF!</v>
      </c>
      <c r="AM23" s="51" t="e">
        <f>IF(AND('Mapa final'!#REF!="Alta",'Mapa final'!#REF!="Catastrófico"),CONCATENATE("R8C",'Mapa final'!#REF!),"")</f>
        <v>#REF!</v>
      </c>
      <c r="AN23" s="39"/>
      <c r="AO23" s="238"/>
      <c r="AP23" s="143"/>
      <c r="AQ23" s="143"/>
      <c r="AR23" s="143"/>
      <c r="AS23" s="143"/>
      <c r="AT23" s="239"/>
    </row>
    <row r="24" spans="2:46" ht="15" customHeight="1" x14ac:dyDescent="0.25">
      <c r="B24" s="254"/>
      <c r="C24" s="143"/>
      <c r="D24" s="155"/>
      <c r="E24" s="154"/>
      <c r="F24" s="143"/>
      <c r="G24" s="143"/>
      <c r="H24" s="143"/>
      <c r="I24" s="143"/>
      <c r="J24" s="61" t="e">
        <f>IF(AND('Mapa final'!#REF!="Alta",'Mapa final'!#REF!="Leve"),CONCATENATE("R9C",'Mapa final'!#REF!),"")</f>
        <v>#REF!</v>
      </c>
      <c r="K24" s="62" t="e">
        <f>IF(AND('Mapa final'!#REF!="Alta",'Mapa final'!#REF!="Leve"),CONCATENATE("R9C",'Mapa final'!#REF!),"")</f>
        <v>#REF!</v>
      </c>
      <c r="L24" s="62" t="e">
        <f>IF(AND('Mapa final'!#REF!="Alta",'Mapa final'!#REF!="Leve"),CONCATENATE("R9C",'Mapa final'!#REF!),"")</f>
        <v>#REF!</v>
      </c>
      <c r="M24" s="62" t="e">
        <f>IF(AND('Mapa final'!#REF!="Alta",'Mapa final'!#REF!="Leve"),CONCATENATE("R9C",'Mapa final'!#REF!),"")</f>
        <v>#REF!</v>
      </c>
      <c r="N24" s="62" t="e">
        <f>IF(AND('Mapa final'!#REF!="Alta",'Mapa final'!#REF!="Leve"),CONCATENATE("R9C",'Mapa final'!#REF!),"")</f>
        <v>#REF!</v>
      </c>
      <c r="O24" s="63" t="e">
        <f>IF(AND('Mapa final'!#REF!="Alta",'Mapa final'!#REF!="Leve"),CONCATENATE("R9C",'Mapa final'!#REF!),"")</f>
        <v>#REF!</v>
      </c>
      <c r="P24" s="61" t="e">
        <f>IF(AND('Mapa final'!#REF!="Alta",'Mapa final'!#REF!="Menor"),CONCATENATE("R9C",'Mapa final'!#REF!),"")</f>
        <v>#REF!</v>
      </c>
      <c r="Q24" s="62" t="e">
        <f>IF(AND('Mapa final'!#REF!="Alta",'Mapa final'!#REF!="Menor"),CONCATENATE("R9C",'Mapa final'!#REF!),"")</f>
        <v>#REF!</v>
      </c>
      <c r="R24" s="62" t="e">
        <f>IF(AND('Mapa final'!#REF!="Alta",'Mapa final'!#REF!="Menor"),CONCATENATE("R9C",'Mapa final'!#REF!),"")</f>
        <v>#REF!</v>
      </c>
      <c r="S24" s="62" t="e">
        <f>IF(AND('Mapa final'!#REF!="Alta",'Mapa final'!#REF!="Menor"),CONCATENATE("R9C",'Mapa final'!#REF!),"")</f>
        <v>#REF!</v>
      </c>
      <c r="T24" s="62" t="e">
        <f>IF(AND('Mapa final'!#REF!="Alta",'Mapa final'!#REF!="Menor"),CONCATENATE("R9C",'Mapa final'!#REF!),"")</f>
        <v>#REF!</v>
      </c>
      <c r="U24" s="63" t="e">
        <f>IF(AND('Mapa final'!#REF!="Alta",'Mapa final'!#REF!="Menor"),CONCATENATE("R9C",'Mapa final'!#REF!),"")</f>
        <v>#REF!</v>
      </c>
      <c r="V24" s="46" t="e">
        <f>IF(AND('Mapa final'!#REF!="Alta",'Mapa final'!#REF!="Moderado"),CONCATENATE("R9C",'Mapa final'!#REF!),"")</f>
        <v>#REF!</v>
      </c>
      <c r="W24" s="47" t="e">
        <f>IF(AND('Mapa final'!#REF!="Alta",'Mapa final'!#REF!="Moderado"),CONCATENATE("R9C",'Mapa final'!#REF!),"")</f>
        <v>#REF!</v>
      </c>
      <c r="X24" s="47" t="e">
        <f>IF(AND('Mapa final'!#REF!="Alta",'Mapa final'!#REF!="Moderado"),CONCATENATE("R9C",'Mapa final'!#REF!),"")</f>
        <v>#REF!</v>
      </c>
      <c r="Y24" s="47" t="e">
        <f>IF(AND('Mapa final'!#REF!="Alta",'Mapa final'!#REF!="Moderado"),CONCATENATE("R9C",'Mapa final'!#REF!),"")</f>
        <v>#REF!</v>
      </c>
      <c r="Z24" s="47" t="e">
        <f>IF(AND('Mapa final'!#REF!="Alta",'Mapa final'!#REF!="Moderado"),CONCATENATE("R9C",'Mapa final'!#REF!),"")</f>
        <v>#REF!</v>
      </c>
      <c r="AA24" s="48" t="e">
        <f>IF(AND('Mapa final'!#REF!="Alta",'Mapa final'!#REF!="Moderado"),CONCATENATE("R9C",'Mapa final'!#REF!),"")</f>
        <v>#REF!</v>
      </c>
      <c r="AB24" s="46" t="e">
        <f>IF(AND('Mapa final'!#REF!="Alta",'Mapa final'!#REF!="Mayor"),CONCATENATE("R9C",'Mapa final'!#REF!),"")</f>
        <v>#REF!</v>
      </c>
      <c r="AC24" s="47" t="e">
        <f>IF(AND('Mapa final'!#REF!="Alta",'Mapa final'!#REF!="Mayor"),CONCATENATE("R9C",'Mapa final'!#REF!),"")</f>
        <v>#REF!</v>
      </c>
      <c r="AD24" s="47" t="e">
        <f>IF(AND('Mapa final'!#REF!="Alta",'Mapa final'!#REF!="Mayor"),CONCATENATE("R9C",'Mapa final'!#REF!),"")</f>
        <v>#REF!</v>
      </c>
      <c r="AE24" s="47" t="e">
        <f>IF(AND('Mapa final'!#REF!="Alta",'Mapa final'!#REF!="Mayor"),CONCATENATE("R9C",'Mapa final'!#REF!),"")</f>
        <v>#REF!</v>
      </c>
      <c r="AF24" s="47" t="e">
        <f>IF(AND('Mapa final'!#REF!="Alta",'Mapa final'!#REF!="Mayor"),CONCATENATE("R9C",'Mapa final'!#REF!),"")</f>
        <v>#REF!</v>
      </c>
      <c r="AG24" s="48" t="e">
        <f>IF(AND('Mapa final'!#REF!="Alta",'Mapa final'!#REF!="Mayor"),CONCATENATE("R9C",'Mapa final'!#REF!),"")</f>
        <v>#REF!</v>
      </c>
      <c r="AH24" s="49" t="e">
        <f>IF(AND('Mapa final'!#REF!="Alta",'Mapa final'!#REF!="Catastrófico"),CONCATENATE("R9C",'Mapa final'!#REF!),"")</f>
        <v>#REF!</v>
      </c>
      <c r="AI24" s="50" t="e">
        <f>IF(AND('Mapa final'!#REF!="Alta",'Mapa final'!#REF!="Catastrófico"),CONCATENATE("R9C",'Mapa final'!#REF!),"")</f>
        <v>#REF!</v>
      </c>
      <c r="AJ24" s="50" t="e">
        <f>IF(AND('Mapa final'!#REF!="Alta",'Mapa final'!#REF!="Catastrófico"),CONCATENATE("R9C",'Mapa final'!#REF!),"")</f>
        <v>#REF!</v>
      </c>
      <c r="AK24" s="50" t="e">
        <f>IF(AND('Mapa final'!#REF!="Alta",'Mapa final'!#REF!="Catastrófico"),CONCATENATE("R9C",'Mapa final'!#REF!),"")</f>
        <v>#REF!</v>
      </c>
      <c r="AL24" s="50" t="e">
        <f>IF(AND('Mapa final'!#REF!="Alta",'Mapa final'!#REF!="Catastrófico"),CONCATENATE("R9C",'Mapa final'!#REF!),"")</f>
        <v>#REF!</v>
      </c>
      <c r="AM24" s="51" t="e">
        <f>IF(AND('Mapa final'!#REF!="Alta",'Mapa final'!#REF!="Catastrófico"),CONCATENATE("R9C",'Mapa final'!#REF!),"")</f>
        <v>#REF!</v>
      </c>
      <c r="AN24" s="39"/>
      <c r="AO24" s="238"/>
      <c r="AP24" s="143"/>
      <c r="AQ24" s="143"/>
      <c r="AR24" s="143"/>
      <c r="AS24" s="143"/>
      <c r="AT24" s="239"/>
    </row>
    <row r="25" spans="2:46" ht="15.75" customHeight="1" x14ac:dyDescent="0.25">
      <c r="B25" s="254"/>
      <c r="C25" s="143"/>
      <c r="D25" s="155"/>
      <c r="E25" s="156"/>
      <c r="F25" s="139"/>
      <c r="G25" s="139"/>
      <c r="H25" s="139"/>
      <c r="I25" s="139"/>
      <c r="J25" s="64" t="e">
        <f>IF(AND('Mapa final'!#REF!="Alta",'Mapa final'!#REF!="Leve"),CONCATENATE("R10C",'Mapa final'!#REF!),"")</f>
        <v>#REF!</v>
      </c>
      <c r="K25" s="65" t="e">
        <f>IF(AND('Mapa final'!#REF!="Alta",'Mapa final'!#REF!="Leve"),CONCATENATE("R10C",'Mapa final'!#REF!),"")</f>
        <v>#REF!</v>
      </c>
      <c r="L25" s="65" t="e">
        <f>IF(AND('Mapa final'!#REF!="Alta",'Mapa final'!#REF!="Leve"),CONCATENATE("R10C",'Mapa final'!#REF!),"")</f>
        <v>#REF!</v>
      </c>
      <c r="M25" s="65" t="e">
        <f>IF(AND('Mapa final'!#REF!="Alta",'Mapa final'!#REF!="Leve"),CONCATENATE("R10C",'Mapa final'!#REF!),"")</f>
        <v>#REF!</v>
      </c>
      <c r="N25" s="65" t="e">
        <f>IF(AND('Mapa final'!#REF!="Alta",'Mapa final'!#REF!="Leve"),CONCATENATE("R10C",'Mapa final'!#REF!),"")</f>
        <v>#REF!</v>
      </c>
      <c r="O25" s="66" t="e">
        <f>IF(AND('Mapa final'!#REF!="Alta",'Mapa final'!#REF!="Leve"),CONCATENATE("R10C",'Mapa final'!#REF!),"")</f>
        <v>#REF!</v>
      </c>
      <c r="P25" s="64" t="e">
        <f>IF(AND('Mapa final'!#REF!="Alta",'Mapa final'!#REF!="Menor"),CONCATENATE("R10C",'Mapa final'!#REF!),"")</f>
        <v>#REF!</v>
      </c>
      <c r="Q25" s="65" t="e">
        <f>IF(AND('Mapa final'!#REF!="Alta",'Mapa final'!#REF!="Menor"),CONCATENATE("R10C",'Mapa final'!#REF!),"")</f>
        <v>#REF!</v>
      </c>
      <c r="R25" s="65" t="e">
        <f>IF(AND('Mapa final'!#REF!="Alta",'Mapa final'!#REF!="Menor"),CONCATENATE("R10C",'Mapa final'!#REF!),"")</f>
        <v>#REF!</v>
      </c>
      <c r="S25" s="65" t="e">
        <f>IF(AND('Mapa final'!#REF!="Alta",'Mapa final'!#REF!="Menor"),CONCATENATE("R10C",'Mapa final'!#REF!),"")</f>
        <v>#REF!</v>
      </c>
      <c r="T25" s="65" t="e">
        <f>IF(AND('Mapa final'!#REF!="Alta",'Mapa final'!#REF!="Menor"),CONCATENATE("R10C",'Mapa final'!#REF!),"")</f>
        <v>#REF!</v>
      </c>
      <c r="U25" s="66" t="e">
        <f>IF(AND('Mapa final'!#REF!="Alta",'Mapa final'!#REF!="Menor"),CONCATENATE("R10C",'Mapa final'!#REF!),"")</f>
        <v>#REF!</v>
      </c>
      <c r="V25" s="52" t="e">
        <f>IF(AND('Mapa final'!#REF!="Alta",'Mapa final'!#REF!="Moderado"),CONCATENATE("R10C",'Mapa final'!#REF!),"")</f>
        <v>#REF!</v>
      </c>
      <c r="W25" s="53" t="e">
        <f>IF(AND('Mapa final'!#REF!="Alta",'Mapa final'!#REF!="Moderado"),CONCATENATE("R10C",'Mapa final'!#REF!),"")</f>
        <v>#REF!</v>
      </c>
      <c r="X25" s="53" t="e">
        <f>IF(AND('Mapa final'!#REF!="Alta",'Mapa final'!#REF!="Moderado"),CONCATENATE("R10C",'Mapa final'!#REF!),"")</f>
        <v>#REF!</v>
      </c>
      <c r="Y25" s="53" t="e">
        <f>IF(AND('Mapa final'!#REF!="Alta",'Mapa final'!#REF!="Moderado"),CONCATENATE("R10C",'Mapa final'!#REF!),"")</f>
        <v>#REF!</v>
      </c>
      <c r="Z25" s="53" t="e">
        <f>IF(AND('Mapa final'!#REF!="Alta",'Mapa final'!#REF!="Moderado"),CONCATENATE("R10C",'Mapa final'!#REF!),"")</f>
        <v>#REF!</v>
      </c>
      <c r="AA25" s="54" t="e">
        <f>IF(AND('Mapa final'!#REF!="Alta",'Mapa final'!#REF!="Moderado"),CONCATENATE("R10C",'Mapa final'!#REF!),"")</f>
        <v>#REF!</v>
      </c>
      <c r="AB25" s="52" t="e">
        <f>IF(AND('Mapa final'!#REF!="Alta",'Mapa final'!#REF!="Mayor"),CONCATENATE("R10C",'Mapa final'!#REF!),"")</f>
        <v>#REF!</v>
      </c>
      <c r="AC25" s="53" t="e">
        <f>IF(AND('Mapa final'!#REF!="Alta",'Mapa final'!#REF!="Mayor"),CONCATENATE("R10C",'Mapa final'!#REF!),"")</f>
        <v>#REF!</v>
      </c>
      <c r="AD25" s="53" t="e">
        <f>IF(AND('Mapa final'!#REF!="Alta",'Mapa final'!#REF!="Mayor"),CONCATENATE("R10C",'Mapa final'!#REF!),"")</f>
        <v>#REF!</v>
      </c>
      <c r="AE25" s="53" t="e">
        <f>IF(AND('Mapa final'!#REF!="Alta",'Mapa final'!#REF!="Mayor"),CONCATENATE("R10C",'Mapa final'!#REF!),"")</f>
        <v>#REF!</v>
      </c>
      <c r="AF25" s="53" t="e">
        <f>IF(AND('Mapa final'!#REF!="Alta",'Mapa final'!#REF!="Mayor"),CONCATENATE("R10C",'Mapa final'!#REF!),"")</f>
        <v>#REF!</v>
      </c>
      <c r="AG25" s="54" t="e">
        <f>IF(AND('Mapa final'!#REF!="Alta",'Mapa final'!#REF!="Mayor"),CONCATENATE("R10C",'Mapa final'!#REF!),"")</f>
        <v>#REF!</v>
      </c>
      <c r="AH25" s="55" t="e">
        <f>IF(AND('Mapa final'!#REF!="Alta",'Mapa final'!#REF!="Catastrófico"),CONCATENATE("R10C",'Mapa final'!#REF!),"")</f>
        <v>#REF!</v>
      </c>
      <c r="AI25" s="56" t="e">
        <f>IF(AND('Mapa final'!#REF!="Alta",'Mapa final'!#REF!="Catastrófico"),CONCATENATE("R10C",'Mapa final'!#REF!),"")</f>
        <v>#REF!</v>
      </c>
      <c r="AJ25" s="56" t="e">
        <f>IF(AND('Mapa final'!#REF!="Alta",'Mapa final'!#REF!="Catastrófico"),CONCATENATE("R10C",'Mapa final'!#REF!),"")</f>
        <v>#REF!</v>
      </c>
      <c r="AK25" s="56" t="e">
        <f>IF(AND('Mapa final'!#REF!="Alta",'Mapa final'!#REF!="Catastrófico"),CONCATENATE("R10C",'Mapa final'!#REF!),"")</f>
        <v>#REF!</v>
      </c>
      <c r="AL25" s="56" t="e">
        <f>IF(AND('Mapa final'!#REF!="Alta",'Mapa final'!#REF!="Catastrófico"),CONCATENATE("R10C",'Mapa final'!#REF!),"")</f>
        <v>#REF!</v>
      </c>
      <c r="AM25" s="57" t="e">
        <f>IF(AND('Mapa final'!#REF!="Alta",'Mapa final'!#REF!="Catastrófico"),CONCATENATE("R10C",'Mapa final'!#REF!),"")</f>
        <v>#REF!</v>
      </c>
      <c r="AN25" s="39"/>
      <c r="AO25" s="240"/>
      <c r="AP25" s="241"/>
      <c r="AQ25" s="241"/>
      <c r="AR25" s="241"/>
      <c r="AS25" s="241"/>
      <c r="AT25" s="242"/>
    </row>
    <row r="26" spans="2:46" ht="15" customHeight="1" x14ac:dyDescent="0.25">
      <c r="B26" s="254"/>
      <c r="C26" s="143"/>
      <c r="D26" s="155"/>
      <c r="E26" s="262" t="s">
        <v>154</v>
      </c>
      <c r="F26" s="152"/>
      <c r="G26" s="152"/>
      <c r="H26" s="152"/>
      <c r="I26" s="153"/>
      <c r="J26" s="58" t="str">
        <f>IF(AND('Mapa final'!$Y$16="Media",'Mapa final'!$AA$16="Leve"),CONCATENATE("R1C",'Mapa final'!$O$16),"")</f>
        <v/>
      </c>
      <c r="K26" s="59" t="str">
        <f>IF(AND('Mapa final'!$Y$17="Media",'Mapa final'!$AA$17="Leve"),CONCATENATE("R1C",'Mapa final'!$O$17),"")</f>
        <v/>
      </c>
      <c r="L26" s="59" t="str">
        <f>IF(AND('Mapa final'!$Y$18="Media",'Mapa final'!$AA$18="Leve"),CONCATENATE("R1C",'Mapa final'!$O$18),"")</f>
        <v/>
      </c>
      <c r="M26" s="59" t="e">
        <f>IF(AND('Mapa final'!#REF!="Media",'Mapa final'!#REF!="Leve"),CONCATENATE("R1C",'Mapa final'!#REF!),"")</f>
        <v>#REF!</v>
      </c>
      <c r="N26" s="59" t="e">
        <f>IF(AND('Mapa final'!#REF!="Media",'Mapa final'!#REF!="Leve"),CONCATENATE("R1C",'Mapa final'!#REF!),"")</f>
        <v>#REF!</v>
      </c>
      <c r="O26" s="60" t="e">
        <f>IF(AND('Mapa final'!#REF!="Media",'Mapa final'!#REF!="Leve"),CONCATENATE("R1C",'Mapa final'!#REF!),"")</f>
        <v>#REF!</v>
      </c>
      <c r="P26" s="58" t="str">
        <f>IF(AND('Mapa final'!$Y$16="Media",'Mapa final'!$AA$16="Menor"),CONCATENATE("R1C",'Mapa final'!$O$16),"")</f>
        <v/>
      </c>
      <c r="Q26" s="59" t="str">
        <f>IF(AND('Mapa final'!$Y$17="Media",'Mapa final'!$AA$17="Menor"),CONCATENATE("R1C",'Mapa final'!$O$17),"")</f>
        <v/>
      </c>
      <c r="R26" s="59" t="str">
        <f>IF(AND('Mapa final'!$Y$18="Media",'Mapa final'!$AA$18="Menor"),CONCATENATE("R1C",'Mapa final'!$O$18),"")</f>
        <v/>
      </c>
      <c r="S26" s="59" t="e">
        <f>IF(AND('Mapa final'!#REF!="Media",'Mapa final'!#REF!="Menor"),CONCATENATE("R1C",'Mapa final'!#REF!),"")</f>
        <v>#REF!</v>
      </c>
      <c r="T26" s="59" t="e">
        <f>IF(AND('Mapa final'!#REF!="Media",'Mapa final'!#REF!="Menor"),CONCATENATE("R1C",'Mapa final'!#REF!),"")</f>
        <v>#REF!</v>
      </c>
      <c r="U26" s="60" t="e">
        <f>IF(AND('Mapa final'!#REF!="Media",'Mapa final'!#REF!="Menor"),CONCATENATE("R1C",'Mapa final'!#REF!),"")</f>
        <v>#REF!</v>
      </c>
      <c r="V26" s="58" t="str">
        <f>IF(AND('Mapa final'!$Y$16="Media",'Mapa final'!$AA$16="Moderado"),CONCATENATE("R1C",'Mapa final'!$O$16),"")</f>
        <v/>
      </c>
      <c r="W26" s="59" t="str">
        <f>IF(AND('Mapa final'!$Y$17="Media",'Mapa final'!$AA$17="Moderado"),CONCATENATE("R1C",'Mapa final'!$O$17),"")</f>
        <v/>
      </c>
      <c r="X26" s="59" t="str">
        <f>IF(AND('Mapa final'!$Y$18="Media",'Mapa final'!$AA$18="Moderado"),CONCATENATE("R1C",'Mapa final'!$O$18),"")</f>
        <v/>
      </c>
      <c r="Y26" s="59" t="e">
        <f>IF(AND('Mapa final'!#REF!="Media",'Mapa final'!#REF!="Moderado"),CONCATENATE("R1C",'Mapa final'!#REF!),"")</f>
        <v>#REF!</v>
      </c>
      <c r="Z26" s="59" t="e">
        <f>IF(AND('Mapa final'!#REF!="Media",'Mapa final'!#REF!="Moderado"),CONCATENATE("R1C",'Mapa final'!#REF!),"")</f>
        <v>#REF!</v>
      </c>
      <c r="AA26" s="60" t="e">
        <f>IF(AND('Mapa final'!#REF!="Media",'Mapa final'!#REF!="Moderado"),CONCATENATE("R1C",'Mapa final'!#REF!),"")</f>
        <v>#REF!</v>
      </c>
      <c r="AB26" s="40" t="str">
        <f>IF(AND('Mapa final'!$Y$16="Media",'Mapa final'!$AA$16="Mayor"),CONCATENATE("R1C",'Mapa final'!$O$16),"")</f>
        <v/>
      </c>
      <c r="AC26" s="41" t="str">
        <f>IF(AND('Mapa final'!$Y$17="Media",'Mapa final'!$AA$17="Mayor"),CONCATENATE("R1C",'Mapa final'!$O$17),"")</f>
        <v/>
      </c>
      <c r="AD26" s="41" t="str">
        <f>IF(AND('Mapa final'!$Y$18="Media",'Mapa final'!$AA$18="Mayor"),CONCATENATE("R1C",'Mapa final'!$O$18),"")</f>
        <v/>
      </c>
      <c r="AE26" s="41" t="e">
        <f>IF(AND('Mapa final'!#REF!="Media",'Mapa final'!#REF!="Mayor"),CONCATENATE("R1C",'Mapa final'!#REF!),"")</f>
        <v>#REF!</v>
      </c>
      <c r="AF26" s="41" t="e">
        <f>IF(AND('Mapa final'!#REF!="Media",'Mapa final'!#REF!="Mayor"),CONCATENATE("R1C",'Mapa final'!#REF!),"")</f>
        <v>#REF!</v>
      </c>
      <c r="AG26" s="42" t="e">
        <f>IF(AND('Mapa final'!#REF!="Media",'Mapa final'!#REF!="Mayor"),CONCATENATE("R1C",'Mapa final'!#REF!),"")</f>
        <v>#REF!</v>
      </c>
      <c r="AH26" s="43" t="str">
        <f>IF(AND('Mapa final'!$Y$16="Media",'Mapa final'!$AA$16="Catastrófico"),CONCATENATE("R1C",'Mapa final'!$O$16),"")</f>
        <v/>
      </c>
      <c r="AI26" s="44" t="str">
        <f>IF(AND('Mapa final'!$Y$17="Media",'Mapa final'!$AA$17="Catastrófico"),CONCATENATE("R1C",'Mapa final'!$O$17),"")</f>
        <v/>
      </c>
      <c r="AJ26" s="44" t="str">
        <f>IF(AND('Mapa final'!$Y$18="Media",'Mapa final'!$AA$18="Catastrófico"),CONCATENATE("R1C",'Mapa final'!$O$18),"")</f>
        <v/>
      </c>
      <c r="AK26" s="44" t="e">
        <f>IF(AND('Mapa final'!#REF!="Media",'Mapa final'!#REF!="Catastrófico"),CONCATENATE("R1C",'Mapa final'!#REF!),"")</f>
        <v>#REF!</v>
      </c>
      <c r="AL26" s="44" t="e">
        <f>IF(AND('Mapa final'!#REF!="Media",'Mapa final'!#REF!="Catastrófico"),CONCATENATE("R1C",'Mapa final'!#REF!),"")</f>
        <v>#REF!</v>
      </c>
      <c r="AM26" s="45" t="e">
        <f>IF(AND('Mapa final'!#REF!="Media",'Mapa final'!#REF!="Catastrófico"),CONCATENATE("R1C",'Mapa final'!#REF!),"")</f>
        <v>#REF!</v>
      </c>
      <c r="AN26" s="39"/>
      <c r="AO26" s="259" t="s">
        <v>155</v>
      </c>
      <c r="AP26" s="236"/>
      <c r="AQ26" s="236"/>
      <c r="AR26" s="236"/>
      <c r="AS26" s="236"/>
      <c r="AT26" s="237"/>
    </row>
    <row r="27" spans="2:46" ht="15" customHeight="1" x14ac:dyDescent="0.25">
      <c r="B27" s="254"/>
      <c r="C27" s="143"/>
      <c r="D27" s="155"/>
      <c r="E27" s="154"/>
      <c r="F27" s="143"/>
      <c r="G27" s="143"/>
      <c r="H27" s="143"/>
      <c r="I27" s="155"/>
      <c r="J27" s="61" t="str">
        <f>IF(AND('Mapa final'!$Y$21="Media",'Mapa final'!$AA$21="Leve"),CONCATENATE("R2C",'Mapa final'!$O$21),"")</f>
        <v/>
      </c>
      <c r="K27" s="62" t="e">
        <f>IF(AND('Mapa final'!#REF!="Media",'Mapa final'!#REF!="Leve"),CONCATENATE("R2C",'Mapa final'!#REF!),"")</f>
        <v>#REF!</v>
      </c>
      <c r="L27" s="62" t="e">
        <f>IF(AND('Mapa final'!#REF!="Media",'Mapa final'!#REF!="Leve"),CONCATENATE("R2C",'Mapa final'!#REF!),"")</f>
        <v>#REF!</v>
      </c>
      <c r="M27" s="62" t="e">
        <f>IF(AND('Mapa final'!#REF!="Media",'Mapa final'!#REF!="Leve"),CONCATENATE("R2C",'Mapa final'!#REF!),"")</f>
        <v>#REF!</v>
      </c>
      <c r="N27" s="62" t="str">
        <f>IF(AND('Mapa final'!$Y$22="Media",'Mapa final'!$AA$22="Leve"),CONCATENATE("R2C",'Mapa final'!$O$22),"")</f>
        <v/>
      </c>
      <c r="O27" s="63" t="str">
        <f>IF(AND('Mapa final'!$Y$23="Media",'Mapa final'!$AA$23="Leve"),CONCATENATE("R2C",'Mapa final'!$O$23),"")</f>
        <v/>
      </c>
      <c r="P27" s="61" t="str">
        <f>IF(AND('Mapa final'!$Y$21="Media",'Mapa final'!$AA$21="Menor"),CONCATENATE("R2C",'Mapa final'!$O$21),"")</f>
        <v/>
      </c>
      <c r="Q27" s="62" t="e">
        <f>IF(AND('Mapa final'!#REF!="Media",'Mapa final'!#REF!="Menor"),CONCATENATE("R2C",'Mapa final'!#REF!),"")</f>
        <v>#REF!</v>
      </c>
      <c r="R27" s="62" t="e">
        <f>IF(AND('Mapa final'!#REF!="Media",'Mapa final'!#REF!="Menor"),CONCATENATE("R2C",'Mapa final'!#REF!),"")</f>
        <v>#REF!</v>
      </c>
      <c r="S27" s="62" t="e">
        <f>IF(AND('Mapa final'!#REF!="Media",'Mapa final'!#REF!="Menor"),CONCATENATE("R2C",'Mapa final'!#REF!),"")</f>
        <v>#REF!</v>
      </c>
      <c r="T27" s="62" t="str">
        <f>IF(AND('Mapa final'!$Y$22="Media",'Mapa final'!$AA$22="Menor"),CONCATENATE("R2C",'Mapa final'!$O$22),"")</f>
        <v/>
      </c>
      <c r="U27" s="63" t="str">
        <f>IF(AND('Mapa final'!$Y$23="Media",'Mapa final'!$AA$23="Menor"),CONCATENATE("R2C",'Mapa final'!$O$23),"")</f>
        <v/>
      </c>
      <c r="V27" s="61" t="str">
        <f>IF(AND('Mapa final'!$Y$21="Media",'Mapa final'!$AA$21="Moderado"),CONCATENATE("R2C",'Mapa final'!$O$21),"")</f>
        <v/>
      </c>
      <c r="W27" s="62" t="e">
        <f>IF(AND('Mapa final'!#REF!="Media",'Mapa final'!#REF!="Moderado"),CONCATENATE("R2C",'Mapa final'!#REF!),"")</f>
        <v>#REF!</v>
      </c>
      <c r="X27" s="62" t="e">
        <f>IF(AND('Mapa final'!#REF!="Media",'Mapa final'!#REF!="Moderado"),CONCATENATE("R2C",'Mapa final'!#REF!),"")</f>
        <v>#REF!</v>
      </c>
      <c r="Y27" s="62" t="e">
        <f>IF(AND('Mapa final'!#REF!="Media",'Mapa final'!#REF!="Moderado"),CONCATENATE("R2C",'Mapa final'!#REF!),"")</f>
        <v>#REF!</v>
      </c>
      <c r="Z27" s="62" t="str">
        <f>IF(AND('Mapa final'!$Y$22="Media",'Mapa final'!$AA$22="Moderado"),CONCATENATE("R2C",'Mapa final'!$O$22),"")</f>
        <v/>
      </c>
      <c r="AA27" s="63" t="str">
        <f>IF(AND('Mapa final'!$Y$23="Media",'Mapa final'!$AA$23="Moderado"),CONCATENATE("R2C",'Mapa final'!$O$23),"")</f>
        <v/>
      </c>
      <c r="AB27" s="46" t="str">
        <f>IF(AND('Mapa final'!$Y$21="Media",'Mapa final'!$AA$21="Mayor"),CONCATENATE("R2C",'Mapa final'!$O$21),"")</f>
        <v/>
      </c>
      <c r="AC27" s="47" t="e">
        <f>IF(AND('Mapa final'!#REF!="Media",'Mapa final'!#REF!="Mayor"),CONCATENATE("R2C",'Mapa final'!#REF!),"")</f>
        <v>#REF!</v>
      </c>
      <c r="AD27" s="47" t="e">
        <f>IF(AND('Mapa final'!#REF!="Media",'Mapa final'!#REF!="Mayor"),CONCATENATE("R2C",'Mapa final'!#REF!),"")</f>
        <v>#REF!</v>
      </c>
      <c r="AE27" s="47" t="e">
        <f>IF(AND('Mapa final'!#REF!="Media",'Mapa final'!#REF!="Mayor"),CONCATENATE("R2C",'Mapa final'!#REF!),"")</f>
        <v>#REF!</v>
      </c>
      <c r="AF27" s="47" t="str">
        <f>IF(AND('Mapa final'!$Y$22="Media",'Mapa final'!$AA$22="Mayor"),CONCATENATE("R2C",'Mapa final'!$O$22),"")</f>
        <v/>
      </c>
      <c r="AG27" s="48" t="str">
        <f>IF(AND('Mapa final'!$Y$23="Media",'Mapa final'!$AA$23="Mayor"),CONCATENATE("R2C",'Mapa final'!$O$23),"")</f>
        <v/>
      </c>
      <c r="AH27" s="49" t="str">
        <f>IF(AND('Mapa final'!$Y$21="Media",'Mapa final'!$AA$21="Catastrófico"),CONCATENATE("R2C",'Mapa final'!$O$21),"")</f>
        <v/>
      </c>
      <c r="AI27" s="50" t="e">
        <f>IF(AND('Mapa final'!#REF!="Media",'Mapa final'!#REF!="Catastrófico"),CONCATENATE("R2C",'Mapa final'!#REF!),"")</f>
        <v>#REF!</v>
      </c>
      <c r="AJ27" s="50" t="e">
        <f>IF(AND('Mapa final'!#REF!="Media",'Mapa final'!#REF!="Catastrófico"),CONCATENATE("R2C",'Mapa final'!#REF!),"")</f>
        <v>#REF!</v>
      </c>
      <c r="AK27" s="50" t="e">
        <f>IF(AND('Mapa final'!#REF!="Media",'Mapa final'!#REF!="Catastrófico"),CONCATENATE("R2C",'Mapa final'!#REF!),"")</f>
        <v>#REF!</v>
      </c>
      <c r="AL27" s="50" t="str">
        <f>IF(AND('Mapa final'!$Y$22="Media",'Mapa final'!$AA$22="Catastrófico"),CONCATENATE("R2C",'Mapa final'!$O$22),"")</f>
        <v/>
      </c>
      <c r="AM27" s="51" t="str">
        <f>IF(AND('Mapa final'!$Y$23="Media",'Mapa final'!$AA$23="Catastrófico"),CONCATENATE("R2C",'Mapa final'!$O$23),"")</f>
        <v/>
      </c>
      <c r="AN27" s="39"/>
      <c r="AO27" s="238"/>
      <c r="AP27" s="143"/>
      <c r="AQ27" s="143"/>
      <c r="AR27" s="143"/>
      <c r="AS27" s="143"/>
      <c r="AT27" s="239"/>
    </row>
    <row r="28" spans="2:46" ht="15" customHeight="1" x14ac:dyDescent="0.25">
      <c r="B28" s="254"/>
      <c r="C28" s="143"/>
      <c r="D28" s="155"/>
      <c r="E28" s="154"/>
      <c r="F28" s="143"/>
      <c r="G28" s="143"/>
      <c r="H28" s="143"/>
      <c r="I28" s="155"/>
      <c r="J28" s="61" t="str">
        <f>IF(AND('Mapa final'!$Y$26="Media",'Mapa final'!$AA$26="Leve"),CONCATENATE("R3C",'Mapa final'!$O$26),"")</f>
        <v/>
      </c>
      <c r="K28" s="62" t="str">
        <f>IF(AND('Mapa final'!$Y$27="Media",'Mapa final'!$AA$27="Leve"),CONCATENATE("R3C",'Mapa final'!$O$27),"")</f>
        <v/>
      </c>
      <c r="L28" s="62" t="str">
        <f>IF(AND('Mapa final'!$Y$28="Media",'Mapa final'!$AA$28="Leve"),CONCATENATE("R3C",'Mapa final'!$O$28),"")</f>
        <v/>
      </c>
      <c r="M28" s="62" t="e">
        <f>IF(AND('Mapa final'!#REF!="Media",'Mapa final'!#REF!="Leve"),CONCATENATE("R3C",'Mapa final'!#REF!),"")</f>
        <v>#REF!</v>
      </c>
      <c r="N28" s="62" t="e">
        <f>IF(AND('Mapa final'!#REF!="Media",'Mapa final'!#REF!="Leve"),CONCATENATE("R3C",'Mapa final'!#REF!),"")</f>
        <v>#REF!</v>
      </c>
      <c r="O28" s="63" t="e">
        <f>IF(AND('Mapa final'!#REF!="Media",'Mapa final'!#REF!="Leve"),CONCATENATE("R3C",'Mapa final'!#REF!),"")</f>
        <v>#REF!</v>
      </c>
      <c r="P28" s="61" t="str">
        <f>IF(AND('Mapa final'!$Y$26="Media",'Mapa final'!$AA$26="Menor"),CONCATENATE("R3C",'Mapa final'!$O$26),"")</f>
        <v/>
      </c>
      <c r="Q28" s="62" t="str">
        <f>IF(AND('Mapa final'!$Y$27="Media",'Mapa final'!$AA$27="Menor"),CONCATENATE("R3C",'Mapa final'!$O$27),"")</f>
        <v/>
      </c>
      <c r="R28" s="62" t="str">
        <f>IF(AND('Mapa final'!$Y$28="Media",'Mapa final'!$AA$28="Menor"),CONCATENATE("R3C",'Mapa final'!$O$28),"")</f>
        <v/>
      </c>
      <c r="S28" s="62" t="e">
        <f>IF(AND('Mapa final'!#REF!="Media",'Mapa final'!#REF!="Menor"),CONCATENATE("R3C",'Mapa final'!#REF!),"")</f>
        <v>#REF!</v>
      </c>
      <c r="T28" s="62" t="e">
        <f>IF(AND('Mapa final'!#REF!="Media",'Mapa final'!#REF!="Menor"),CONCATENATE("R3C",'Mapa final'!#REF!),"")</f>
        <v>#REF!</v>
      </c>
      <c r="U28" s="63" t="e">
        <f>IF(AND('Mapa final'!#REF!="Media",'Mapa final'!#REF!="Menor"),CONCATENATE("R3C",'Mapa final'!#REF!),"")</f>
        <v>#REF!</v>
      </c>
      <c r="V28" s="61" t="str">
        <f>IF(AND('Mapa final'!$Y$26="Media",'Mapa final'!$AA$26="Moderado"),CONCATENATE("R3C",'Mapa final'!$O$26),"")</f>
        <v/>
      </c>
      <c r="W28" s="62" t="str">
        <f>IF(AND('Mapa final'!$Y$27="Media",'Mapa final'!$AA$27="Moderado"),CONCATENATE("R3C",'Mapa final'!$O$27),"")</f>
        <v/>
      </c>
      <c r="X28" s="62" t="str">
        <f>IF(AND('Mapa final'!$Y$28="Media",'Mapa final'!$AA$28="Moderado"),CONCATENATE("R3C",'Mapa final'!$O$28),"")</f>
        <v/>
      </c>
      <c r="Y28" s="62" t="e">
        <f>IF(AND('Mapa final'!#REF!="Media",'Mapa final'!#REF!="Moderado"),CONCATENATE("R3C",'Mapa final'!#REF!),"")</f>
        <v>#REF!</v>
      </c>
      <c r="Z28" s="62" t="e">
        <f>IF(AND('Mapa final'!#REF!="Media",'Mapa final'!#REF!="Moderado"),CONCATENATE("R3C",'Mapa final'!#REF!),"")</f>
        <v>#REF!</v>
      </c>
      <c r="AA28" s="63" t="e">
        <f>IF(AND('Mapa final'!#REF!="Media",'Mapa final'!#REF!="Moderado"),CONCATENATE("R3C",'Mapa final'!#REF!),"")</f>
        <v>#REF!</v>
      </c>
      <c r="AB28" s="46" t="str">
        <f>IF(AND('Mapa final'!$Y$26="Media",'Mapa final'!$AA$26="Mayor"),CONCATENATE("R3C",'Mapa final'!$O$26),"")</f>
        <v/>
      </c>
      <c r="AC28" s="47" t="str">
        <f>IF(AND('Mapa final'!$Y$27="Media",'Mapa final'!$AA$27="Mayor"),CONCATENATE("R3C",'Mapa final'!$O$27),"")</f>
        <v/>
      </c>
      <c r="AD28" s="47" t="str">
        <f>IF(AND('Mapa final'!$Y$28="Media",'Mapa final'!$AA$28="Mayor"),CONCATENATE("R3C",'Mapa final'!$O$28),"")</f>
        <v/>
      </c>
      <c r="AE28" s="47" t="e">
        <f>IF(AND('Mapa final'!#REF!="Media",'Mapa final'!#REF!="Mayor"),CONCATENATE("R3C",'Mapa final'!#REF!),"")</f>
        <v>#REF!</v>
      </c>
      <c r="AF28" s="47" t="e">
        <f>IF(AND('Mapa final'!#REF!="Media",'Mapa final'!#REF!="Mayor"),CONCATENATE("R3C",'Mapa final'!#REF!),"")</f>
        <v>#REF!</v>
      </c>
      <c r="AG28" s="48" t="e">
        <f>IF(AND('Mapa final'!#REF!="Media",'Mapa final'!#REF!="Mayor"),CONCATENATE("R3C",'Mapa final'!#REF!),"")</f>
        <v>#REF!</v>
      </c>
      <c r="AH28" s="49" t="str">
        <f>IF(AND('Mapa final'!$Y$26="Media",'Mapa final'!$AA$26="Catastrófico"),CONCATENATE("R3C",'Mapa final'!$O$26),"")</f>
        <v/>
      </c>
      <c r="AI28" s="50" t="str">
        <f>IF(AND('Mapa final'!$Y$27="Media",'Mapa final'!$AA$27="Catastrófico"),CONCATENATE("R3C",'Mapa final'!$O$27),"")</f>
        <v/>
      </c>
      <c r="AJ28" s="50" t="str">
        <f>IF(AND('Mapa final'!$Y$28="Media",'Mapa final'!$AA$28="Catastrófico"),CONCATENATE("R3C",'Mapa final'!$O$28),"")</f>
        <v/>
      </c>
      <c r="AK28" s="50" t="e">
        <f>IF(AND('Mapa final'!#REF!="Media",'Mapa final'!#REF!="Catastrófico"),CONCATENATE("R3C",'Mapa final'!#REF!),"")</f>
        <v>#REF!</v>
      </c>
      <c r="AL28" s="50" t="e">
        <f>IF(AND('Mapa final'!#REF!="Media",'Mapa final'!#REF!="Catastrófico"),CONCATENATE("R3C",'Mapa final'!#REF!),"")</f>
        <v>#REF!</v>
      </c>
      <c r="AM28" s="51" t="e">
        <f>IF(AND('Mapa final'!#REF!="Media",'Mapa final'!#REF!="Catastrófico"),CONCATENATE("R3C",'Mapa final'!#REF!),"")</f>
        <v>#REF!</v>
      </c>
      <c r="AN28" s="39"/>
      <c r="AO28" s="238"/>
      <c r="AP28" s="143"/>
      <c r="AQ28" s="143"/>
      <c r="AR28" s="143"/>
      <c r="AS28" s="143"/>
      <c r="AT28" s="239"/>
    </row>
    <row r="29" spans="2:46" ht="15" customHeight="1" x14ac:dyDescent="0.25">
      <c r="B29" s="254"/>
      <c r="C29" s="143"/>
      <c r="D29" s="155"/>
      <c r="E29" s="154"/>
      <c r="F29" s="143"/>
      <c r="G29" s="143"/>
      <c r="H29" s="143"/>
      <c r="I29" s="155"/>
      <c r="J29" s="61" t="str">
        <f>IF(AND('Mapa final'!$Y$31="Media",'Mapa final'!$AA$31="Leve"),CONCATENATE("R4C",'Mapa final'!$O$31),"")</f>
        <v/>
      </c>
      <c r="K29" s="62" t="str">
        <f>IF(AND('Mapa final'!$Y$32="Media",'Mapa final'!$AA$32="Leve"),CONCATENATE("R4C",'Mapa final'!$O$32),"")</f>
        <v/>
      </c>
      <c r="L29" s="62" t="e">
        <f>IF(AND('Mapa final'!#REF!="Media",'Mapa final'!#REF!="Leve"),CONCATENATE("R4C",'Mapa final'!#REF!),"")</f>
        <v>#REF!</v>
      </c>
      <c r="M29" s="62" t="str">
        <f>IF(AND('Mapa final'!$Y$33="Media",'Mapa final'!$AA$33="Leve"),CONCATENATE("R4C",'Mapa final'!$O$33),"")</f>
        <v/>
      </c>
      <c r="N29" s="62" t="e">
        <f>IF(AND('Mapa final'!#REF!="Media",'Mapa final'!#REF!="Leve"),CONCATENATE("R4C",'Mapa final'!#REF!),"")</f>
        <v>#REF!</v>
      </c>
      <c r="O29" s="63" t="e">
        <f>IF(AND('Mapa final'!#REF!="Media",'Mapa final'!#REF!="Leve"),CONCATENATE("R4C",'Mapa final'!#REF!),"")</f>
        <v>#REF!</v>
      </c>
      <c r="P29" s="61" t="str">
        <f>IF(AND('Mapa final'!$Y$31="Media",'Mapa final'!$AA$31="Menor"),CONCATENATE("R4C",'Mapa final'!$O$31),"")</f>
        <v/>
      </c>
      <c r="Q29" s="62" t="str">
        <f>IF(AND('Mapa final'!$Y$32="Media",'Mapa final'!$AA$32="Menor"),CONCATENATE("R4C",'Mapa final'!$O$32),"")</f>
        <v/>
      </c>
      <c r="R29" s="62" t="e">
        <f>IF(AND('Mapa final'!#REF!="Media",'Mapa final'!#REF!="Menor"),CONCATENATE("R4C",'Mapa final'!#REF!),"")</f>
        <v>#REF!</v>
      </c>
      <c r="S29" s="62" t="str">
        <f>IF(AND('Mapa final'!$Y$33="Media",'Mapa final'!$AA$33="Menor"),CONCATENATE("R4C",'Mapa final'!$O$33),"")</f>
        <v/>
      </c>
      <c r="T29" s="62" t="e">
        <f>IF(AND('Mapa final'!#REF!="Media",'Mapa final'!#REF!="Menor"),CONCATENATE("R4C",'Mapa final'!#REF!),"")</f>
        <v>#REF!</v>
      </c>
      <c r="U29" s="63" t="e">
        <f>IF(AND('Mapa final'!#REF!="Media",'Mapa final'!#REF!="Menor"),CONCATENATE("R4C",'Mapa final'!#REF!),"")</f>
        <v>#REF!</v>
      </c>
      <c r="V29" s="61" t="str">
        <f>IF(AND('Mapa final'!$Y$31="Media",'Mapa final'!$AA$31="Moderado"),CONCATENATE("R4C",'Mapa final'!$O$31),"")</f>
        <v/>
      </c>
      <c r="W29" s="62" t="str">
        <f>IF(AND('Mapa final'!$Y$32="Media",'Mapa final'!$AA$32="Moderado"),CONCATENATE("R4C",'Mapa final'!$O$32),"")</f>
        <v/>
      </c>
      <c r="X29" s="62" t="e">
        <f>IF(AND('Mapa final'!#REF!="Media",'Mapa final'!#REF!="Moderado"),CONCATENATE("R4C",'Mapa final'!#REF!),"")</f>
        <v>#REF!</v>
      </c>
      <c r="Y29" s="62" t="str">
        <f>IF(AND('Mapa final'!$Y$33="Media",'Mapa final'!$AA$33="Moderado"),CONCATENATE("R4C",'Mapa final'!$O$33),"")</f>
        <v/>
      </c>
      <c r="Z29" s="62" t="e">
        <f>IF(AND('Mapa final'!#REF!="Media",'Mapa final'!#REF!="Moderado"),CONCATENATE("R4C",'Mapa final'!#REF!),"")</f>
        <v>#REF!</v>
      </c>
      <c r="AA29" s="63" t="e">
        <f>IF(AND('Mapa final'!#REF!="Media",'Mapa final'!#REF!="Moderado"),CONCATENATE("R4C",'Mapa final'!#REF!),"")</f>
        <v>#REF!</v>
      </c>
      <c r="AB29" s="46" t="str">
        <f>IF(AND('Mapa final'!$Y$31="Media",'Mapa final'!$AA$31="Mayor"),CONCATENATE("R4C",'Mapa final'!$O$31),"")</f>
        <v/>
      </c>
      <c r="AC29" s="47" t="str">
        <f>IF(AND('Mapa final'!$Y$32="Media",'Mapa final'!$AA$32="Mayor"),CONCATENATE("R4C",'Mapa final'!$O$32),"")</f>
        <v/>
      </c>
      <c r="AD29" s="47" t="e">
        <f>IF(AND('Mapa final'!#REF!="Media",'Mapa final'!#REF!="Mayor"),CONCATENATE("R4C",'Mapa final'!#REF!),"")</f>
        <v>#REF!</v>
      </c>
      <c r="AE29" s="47" t="str">
        <f>IF(AND('Mapa final'!$Y$33="Media",'Mapa final'!$AA$33="Mayor"),CONCATENATE("R4C",'Mapa final'!$O$33),"")</f>
        <v/>
      </c>
      <c r="AF29" s="47" t="e">
        <f>IF(AND('Mapa final'!#REF!="Media",'Mapa final'!#REF!="Mayor"),CONCATENATE("R4C",'Mapa final'!#REF!),"")</f>
        <v>#REF!</v>
      </c>
      <c r="AG29" s="48" t="e">
        <f>IF(AND('Mapa final'!#REF!="Media",'Mapa final'!#REF!="Mayor"),CONCATENATE("R4C",'Mapa final'!#REF!),"")</f>
        <v>#REF!</v>
      </c>
      <c r="AH29" s="49" t="str">
        <f>IF(AND('Mapa final'!$Y$31="Media",'Mapa final'!$AA$31="Catastrófico"),CONCATENATE("R4C",'Mapa final'!$O$31),"")</f>
        <v/>
      </c>
      <c r="AI29" s="50" t="str">
        <f>IF(AND('Mapa final'!$Y$32="Media",'Mapa final'!$AA$32="Catastrófico"),CONCATENATE("R4C",'Mapa final'!$O$32),"")</f>
        <v/>
      </c>
      <c r="AJ29" s="50" t="e">
        <f>IF(AND('Mapa final'!#REF!="Media",'Mapa final'!#REF!="Catastrófico"),CONCATENATE("R4C",'Mapa final'!#REF!),"")</f>
        <v>#REF!</v>
      </c>
      <c r="AK29" s="50" t="str">
        <f>IF(AND('Mapa final'!$Y$33="Media",'Mapa final'!$AA$33="Catastrófico"),CONCATENATE("R4C",'Mapa final'!$O$33),"")</f>
        <v/>
      </c>
      <c r="AL29" s="50" t="e">
        <f>IF(AND('Mapa final'!#REF!="Media",'Mapa final'!#REF!="Catastrófico"),CONCATENATE("R4C",'Mapa final'!#REF!),"")</f>
        <v>#REF!</v>
      </c>
      <c r="AM29" s="51" t="e">
        <f>IF(AND('Mapa final'!#REF!="Media",'Mapa final'!#REF!="Catastrófico"),CONCATENATE("R4C",'Mapa final'!#REF!),"")</f>
        <v>#REF!</v>
      </c>
      <c r="AN29" s="39"/>
      <c r="AO29" s="238"/>
      <c r="AP29" s="143"/>
      <c r="AQ29" s="143"/>
      <c r="AR29" s="143"/>
      <c r="AS29" s="143"/>
      <c r="AT29" s="239"/>
    </row>
    <row r="30" spans="2:46" ht="15" customHeight="1" x14ac:dyDescent="0.25">
      <c r="B30" s="254"/>
      <c r="C30" s="143"/>
      <c r="D30" s="155"/>
      <c r="E30" s="154"/>
      <c r="F30" s="143"/>
      <c r="G30" s="143"/>
      <c r="H30" s="143"/>
      <c r="I30" s="155"/>
      <c r="J30" s="61" t="str">
        <f>IF(AND('Mapa final'!$Y$36="Media",'Mapa final'!$AA$36="Leve"),CONCATENATE("R5C",'Mapa final'!$O$36),"")</f>
        <v/>
      </c>
      <c r="K30" s="62" t="str">
        <f>IF(AND('Mapa final'!$Y$37="Media",'Mapa final'!$AA$37="Leve"),CONCATENATE("R5C",'Mapa final'!$O$37),"")</f>
        <v/>
      </c>
      <c r="L30" s="62" t="str">
        <f>IF(AND('Mapa final'!$Y$38="Media",'Mapa final'!$AA$38="Leve"),CONCATENATE("R5C",'Mapa final'!$O$38),"")</f>
        <v/>
      </c>
      <c r="M30" s="62" t="e">
        <f>IF(AND('Mapa final'!#REF!="Media",'Mapa final'!#REF!="Leve"),CONCATENATE("R5C",'Mapa final'!#REF!),"")</f>
        <v>#REF!</v>
      </c>
      <c r="N30" s="62" t="e">
        <f>IF(AND('Mapa final'!#REF!="Media",'Mapa final'!#REF!="Leve"),CONCATENATE("R5C",'Mapa final'!#REF!),"")</f>
        <v>#REF!</v>
      </c>
      <c r="O30" s="63" t="e">
        <f>IF(AND('Mapa final'!#REF!="Media",'Mapa final'!#REF!="Leve"),CONCATENATE("R5C",'Mapa final'!#REF!),"")</f>
        <v>#REF!</v>
      </c>
      <c r="P30" s="61" t="str">
        <f>IF(AND('Mapa final'!$Y$36="Media",'Mapa final'!$AA$36="Menor"),CONCATENATE("R5C",'Mapa final'!$O$36),"")</f>
        <v/>
      </c>
      <c r="Q30" s="62" t="str">
        <f>IF(AND('Mapa final'!$Y$37="Media",'Mapa final'!$AA$37="Menor"),CONCATENATE("R5C",'Mapa final'!$O$37),"")</f>
        <v/>
      </c>
      <c r="R30" s="62" t="str">
        <f>IF(AND('Mapa final'!$Y$38="Media",'Mapa final'!$AA$38="Menor"),CONCATENATE("R5C",'Mapa final'!$O$38),"")</f>
        <v/>
      </c>
      <c r="S30" s="62" t="e">
        <f>IF(AND('Mapa final'!#REF!="Media",'Mapa final'!#REF!="Menor"),CONCATENATE("R5C",'Mapa final'!#REF!),"")</f>
        <v>#REF!</v>
      </c>
      <c r="T30" s="62" t="e">
        <f>IF(AND('Mapa final'!#REF!="Media",'Mapa final'!#REF!="Menor"),CONCATENATE("R5C",'Mapa final'!#REF!),"")</f>
        <v>#REF!</v>
      </c>
      <c r="U30" s="63" t="e">
        <f>IF(AND('Mapa final'!#REF!="Media",'Mapa final'!#REF!="Menor"),CONCATENATE("R5C",'Mapa final'!#REF!),"")</f>
        <v>#REF!</v>
      </c>
      <c r="V30" s="61" t="str">
        <f>IF(AND('Mapa final'!$Y$36="Media",'Mapa final'!$AA$36="Moderado"),CONCATENATE("R5C",'Mapa final'!$O$36),"")</f>
        <v/>
      </c>
      <c r="W30" s="62" t="str">
        <f>IF(AND('Mapa final'!$Y$37="Media",'Mapa final'!$AA$37="Moderado"),CONCATENATE("R5C",'Mapa final'!$O$37),"")</f>
        <v/>
      </c>
      <c r="X30" s="62" t="str">
        <f>IF(AND('Mapa final'!$Y$38="Media",'Mapa final'!$AA$38="Moderado"),CONCATENATE("R5C",'Mapa final'!$O$38),"")</f>
        <v/>
      </c>
      <c r="Y30" s="62" t="e">
        <f>IF(AND('Mapa final'!#REF!="Media",'Mapa final'!#REF!="Moderado"),CONCATENATE("R5C",'Mapa final'!#REF!),"")</f>
        <v>#REF!</v>
      </c>
      <c r="Z30" s="62" t="e">
        <f>IF(AND('Mapa final'!#REF!="Media",'Mapa final'!#REF!="Moderado"),CONCATENATE("R5C",'Mapa final'!#REF!),"")</f>
        <v>#REF!</v>
      </c>
      <c r="AA30" s="63" t="e">
        <f>IF(AND('Mapa final'!#REF!="Media",'Mapa final'!#REF!="Moderado"),CONCATENATE("R5C",'Mapa final'!#REF!),"")</f>
        <v>#REF!</v>
      </c>
      <c r="AB30" s="46" t="str">
        <f>IF(AND('Mapa final'!$Y$36="Media",'Mapa final'!$AA$36="Mayor"),CONCATENATE("R5C",'Mapa final'!$O$36),"")</f>
        <v/>
      </c>
      <c r="AC30" s="47" t="str">
        <f>IF(AND('Mapa final'!$Y$37="Media",'Mapa final'!$AA$37="Mayor"),CONCATENATE("R5C",'Mapa final'!$O$37),"")</f>
        <v/>
      </c>
      <c r="AD30" s="47" t="str">
        <f>IF(AND('Mapa final'!$Y$38="Media",'Mapa final'!$AA$38="Mayor"),CONCATENATE("R5C",'Mapa final'!$O$38),"")</f>
        <v/>
      </c>
      <c r="AE30" s="47" t="e">
        <f>IF(AND('Mapa final'!#REF!="Media",'Mapa final'!#REF!="Mayor"),CONCATENATE("R5C",'Mapa final'!#REF!),"")</f>
        <v>#REF!</v>
      </c>
      <c r="AF30" s="47" t="e">
        <f>IF(AND('Mapa final'!#REF!="Media",'Mapa final'!#REF!="Mayor"),CONCATENATE("R5C",'Mapa final'!#REF!),"")</f>
        <v>#REF!</v>
      </c>
      <c r="AG30" s="48" t="e">
        <f>IF(AND('Mapa final'!#REF!="Media",'Mapa final'!#REF!="Mayor"),CONCATENATE("R5C",'Mapa final'!#REF!),"")</f>
        <v>#REF!</v>
      </c>
      <c r="AH30" s="49" t="str">
        <f>IF(AND('Mapa final'!$Y$36="Media",'Mapa final'!$AA$36="Catastrófico"),CONCATENATE("R5C",'Mapa final'!$O$36),"")</f>
        <v/>
      </c>
      <c r="AI30" s="50" t="str">
        <f>IF(AND('Mapa final'!$Y$37="Media",'Mapa final'!$AA$37="Catastrófico"),CONCATENATE("R5C",'Mapa final'!$O$37),"")</f>
        <v/>
      </c>
      <c r="AJ30" s="50" t="str">
        <f>IF(AND('Mapa final'!$Y$38="Media",'Mapa final'!$AA$38="Catastrófico"),CONCATENATE("R5C",'Mapa final'!$O$38),"")</f>
        <v/>
      </c>
      <c r="AK30" s="50" t="e">
        <f>IF(AND('Mapa final'!#REF!="Media",'Mapa final'!#REF!="Catastrófico"),CONCATENATE("R5C",'Mapa final'!#REF!),"")</f>
        <v>#REF!</v>
      </c>
      <c r="AL30" s="50" t="e">
        <f>IF(AND('Mapa final'!#REF!="Media",'Mapa final'!#REF!="Catastrófico"),CONCATENATE("R5C",'Mapa final'!#REF!),"")</f>
        <v>#REF!</v>
      </c>
      <c r="AM30" s="51" t="e">
        <f>IF(AND('Mapa final'!#REF!="Media",'Mapa final'!#REF!="Catastrófico"),CONCATENATE("R5C",'Mapa final'!#REF!),"")</f>
        <v>#REF!</v>
      </c>
      <c r="AN30" s="39"/>
      <c r="AO30" s="238"/>
      <c r="AP30" s="143"/>
      <c r="AQ30" s="143"/>
      <c r="AR30" s="143"/>
      <c r="AS30" s="143"/>
      <c r="AT30" s="239"/>
    </row>
    <row r="31" spans="2:46" ht="15" customHeight="1" x14ac:dyDescent="0.25">
      <c r="B31" s="254"/>
      <c r="C31" s="143"/>
      <c r="D31" s="155"/>
      <c r="E31" s="154"/>
      <c r="F31" s="143"/>
      <c r="G31" s="143"/>
      <c r="H31" s="143"/>
      <c r="I31" s="155"/>
      <c r="J31" s="61" t="str">
        <f>IF(AND('Mapa final'!$Y$41="Media",'Mapa final'!$AA$41="Leve"),CONCATENATE("R6C",'Mapa final'!$O$41),"")</f>
        <v/>
      </c>
      <c r="K31" s="62" t="str">
        <f>IF(AND('Mapa final'!$Y$42="Media",'Mapa final'!$AA$42="Leve"),CONCATENATE("R6C",'Mapa final'!$O$42),"")</f>
        <v/>
      </c>
      <c r="L31" s="62" t="str">
        <f>IF(AND('Mapa final'!$Y$43="Media",'Mapa final'!$AA$43="Leve"),CONCATENATE("R6C",'Mapa final'!$O$43),"")</f>
        <v/>
      </c>
      <c r="M31" s="62" t="e">
        <f>IF(AND('Mapa final'!#REF!="Media",'Mapa final'!#REF!="Leve"),CONCATENATE("R6C",'Mapa final'!#REF!),"")</f>
        <v>#REF!</v>
      </c>
      <c r="N31" s="62" t="e">
        <f>IF(AND('Mapa final'!#REF!="Media",'Mapa final'!#REF!="Leve"),CONCATENATE("R6C",'Mapa final'!#REF!),"")</f>
        <v>#REF!</v>
      </c>
      <c r="O31" s="63" t="e">
        <f>IF(AND('Mapa final'!#REF!="Media",'Mapa final'!#REF!="Leve"),CONCATENATE("R6C",'Mapa final'!#REF!),"")</f>
        <v>#REF!</v>
      </c>
      <c r="P31" s="61" t="str">
        <f>IF(AND('Mapa final'!$Y$41="Media",'Mapa final'!$AA$41="Menor"),CONCATENATE("R6C",'Mapa final'!$O$41),"")</f>
        <v/>
      </c>
      <c r="Q31" s="62" t="str">
        <f>IF(AND('Mapa final'!$Y$42="Media",'Mapa final'!$AA$42="Menor"),CONCATENATE("R6C",'Mapa final'!$O$42),"")</f>
        <v/>
      </c>
      <c r="R31" s="62" t="str">
        <f>IF(AND('Mapa final'!$Y$43="Media",'Mapa final'!$AA$43="Menor"),CONCATENATE("R6C",'Mapa final'!$O$43),"")</f>
        <v/>
      </c>
      <c r="S31" s="62" t="e">
        <f>IF(AND('Mapa final'!#REF!="Media",'Mapa final'!#REF!="Menor"),CONCATENATE("R6C",'Mapa final'!#REF!),"")</f>
        <v>#REF!</v>
      </c>
      <c r="T31" s="62" t="e">
        <f>IF(AND('Mapa final'!#REF!="Media",'Mapa final'!#REF!="Menor"),CONCATENATE("R6C",'Mapa final'!#REF!),"")</f>
        <v>#REF!</v>
      </c>
      <c r="U31" s="63" t="e">
        <f>IF(AND('Mapa final'!#REF!="Media",'Mapa final'!#REF!="Menor"),CONCATENATE("R6C",'Mapa final'!#REF!),"")</f>
        <v>#REF!</v>
      </c>
      <c r="V31" s="61" t="str">
        <f>IF(AND('Mapa final'!$Y$41="Media",'Mapa final'!$AA$41="Moderado"),CONCATENATE("R6C",'Mapa final'!$O$41),"")</f>
        <v/>
      </c>
      <c r="W31" s="62" t="str">
        <f>IF(AND('Mapa final'!$Y$42="Media",'Mapa final'!$AA$42="Moderado"),CONCATENATE("R6C",'Mapa final'!$O$42),"")</f>
        <v/>
      </c>
      <c r="X31" s="62" t="str">
        <f>IF(AND('Mapa final'!$Y$43="Media",'Mapa final'!$AA$43="Moderado"),CONCATENATE("R6C",'Mapa final'!$O$43),"")</f>
        <v/>
      </c>
      <c r="Y31" s="62" t="e">
        <f>IF(AND('Mapa final'!#REF!="Media",'Mapa final'!#REF!="Moderado"),CONCATENATE("R6C",'Mapa final'!#REF!),"")</f>
        <v>#REF!</v>
      </c>
      <c r="Z31" s="62" t="e">
        <f>IF(AND('Mapa final'!#REF!="Media",'Mapa final'!#REF!="Moderado"),CONCATENATE("R6C",'Mapa final'!#REF!),"")</f>
        <v>#REF!</v>
      </c>
      <c r="AA31" s="63" t="e">
        <f>IF(AND('Mapa final'!#REF!="Media",'Mapa final'!#REF!="Moderado"),CONCATENATE("R6C",'Mapa final'!#REF!),"")</f>
        <v>#REF!</v>
      </c>
      <c r="AB31" s="46" t="str">
        <f>IF(AND('Mapa final'!$Y$41="Media",'Mapa final'!$AA$41="Mayor"),CONCATENATE("R6C",'Mapa final'!$O$41),"")</f>
        <v/>
      </c>
      <c r="AC31" s="47" t="str">
        <f>IF(AND('Mapa final'!$Y$42="Media",'Mapa final'!$AA$42="Mayor"),CONCATENATE("R6C",'Mapa final'!$O$42),"")</f>
        <v/>
      </c>
      <c r="AD31" s="47" t="str">
        <f>IF(AND('Mapa final'!$Y$43="Media",'Mapa final'!$AA$43="Mayor"),CONCATENATE("R6C",'Mapa final'!$O$43),"")</f>
        <v/>
      </c>
      <c r="AE31" s="47" t="e">
        <f>IF(AND('Mapa final'!#REF!="Media",'Mapa final'!#REF!="Mayor"),CONCATENATE("R6C",'Mapa final'!#REF!),"")</f>
        <v>#REF!</v>
      </c>
      <c r="AF31" s="47" t="e">
        <f>IF(AND('Mapa final'!#REF!="Media",'Mapa final'!#REF!="Mayor"),CONCATENATE("R6C",'Mapa final'!#REF!),"")</f>
        <v>#REF!</v>
      </c>
      <c r="AG31" s="48" t="e">
        <f>IF(AND('Mapa final'!#REF!="Media",'Mapa final'!#REF!="Mayor"),CONCATENATE("R6C",'Mapa final'!#REF!),"")</f>
        <v>#REF!</v>
      </c>
      <c r="AH31" s="49" t="str">
        <f>IF(AND('Mapa final'!$Y$41="Media",'Mapa final'!$AA$41="Catastrófico"),CONCATENATE("R6C",'Mapa final'!$O$41),"")</f>
        <v/>
      </c>
      <c r="AI31" s="50" t="str">
        <f>IF(AND('Mapa final'!$Y$42="Media",'Mapa final'!$AA$42="Catastrófico"),CONCATENATE("R6C",'Mapa final'!$O$42),"")</f>
        <v/>
      </c>
      <c r="AJ31" s="50" t="str">
        <f>IF(AND('Mapa final'!$Y$43="Media",'Mapa final'!$AA$43="Catastrófico"),CONCATENATE("R6C",'Mapa final'!$O$43),"")</f>
        <v/>
      </c>
      <c r="AK31" s="50" t="e">
        <f>IF(AND('Mapa final'!#REF!="Media",'Mapa final'!#REF!="Catastrófico"),CONCATENATE("R6C",'Mapa final'!#REF!),"")</f>
        <v>#REF!</v>
      </c>
      <c r="AL31" s="50" t="e">
        <f>IF(AND('Mapa final'!#REF!="Media",'Mapa final'!#REF!="Catastrófico"),CONCATENATE("R6C",'Mapa final'!#REF!),"")</f>
        <v>#REF!</v>
      </c>
      <c r="AM31" s="51" t="e">
        <f>IF(AND('Mapa final'!#REF!="Media",'Mapa final'!#REF!="Catastrófico"),CONCATENATE("R6C",'Mapa final'!#REF!),"")</f>
        <v>#REF!</v>
      </c>
      <c r="AN31" s="39"/>
      <c r="AO31" s="238"/>
      <c r="AP31" s="143"/>
      <c r="AQ31" s="143"/>
      <c r="AR31" s="143"/>
      <c r="AS31" s="143"/>
      <c r="AT31" s="239"/>
    </row>
    <row r="32" spans="2:46" ht="15" customHeight="1" x14ac:dyDescent="0.25">
      <c r="B32" s="254"/>
      <c r="C32" s="143"/>
      <c r="D32" s="155"/>
      <c r="E32" s="154"/>
      <c r="F32" s="143"/>
      <c r="G32" s="143"/>
      <c r="H32" s="143"/>
      <c r="I32" s="155"/>
      <c r="J32" s="61" t="e">
        <f>IF(AND('Mapa final'!#REF!="Media",'Mapa final'!#REF!="Leve"),CONCATENATE("R7C",'Mapa final'!#REF!),"")</f>
        <v>#REF!</v>
      </c>
      <c r="K32" s="62" t="e">
        <f>IF(AND('Mapa final'!#REF!="Media",'Mapa final'!#REF!="Leve"),CONCATENATE("R7C",'Mapa final'!#REF!),"")</f>
        <v>#REF!</v>
      </c>
      <c r="L32" s="62" t="e">
        <f>IF(AND('Mapa final'!#REF!="Media",'Mapa final'!#REF!="Leve"),CONCATENATE("R7C",'Mapa final'!#REF!),"")</f>
        <v>#REF!</v>
      </c>
      <c r="M32" s="62" t="e">
        <f>IF(AND('Mapa final'!#REF!="Media",'Mapa final'!#REF!="Leve"),CONCATENATE("R7C",'Mapa final'!#REF!),"")</f>
        <v>#REF!</v>
      </c>
      <c r="N32" s="62" t="e">
        <f>IF(AND('Mapa final'!#REF!="Media",'Mapa final'!#REF!="Leve"),CONCATENATE("R7C",'Mapa final'!#REF!),"")</f>
        <v>#REF!</v>
      </c>
      <c r="O32" s="63" t="e">
        <f>IF(AND('Mapa final'!#REF!="Media",'Mapa final'!#REF!="Leve"),CONCATENATE("R7C",'Mapa final'!#REF!),"")</f>
        <v>#REF!</v>
      </c>
      <c r="P32" s="61" t="e">
        <f>IF(AND('Mapa final'!#REF!="Media",'Mapa final'!#REF!="Menor"),CONCATENATE("R7C",'Mapa final'!#REF!),"")</f>
        <v>#REF!</v>
      </c>
      <c r="Q32" s="62" t="e">
        <f>IF(AND('Mapa final'!#REF!="Media",'Mapa final'!#REF!="Menor"),CONCATENATE("R7C",'Mapa final'!#REF!),"")</f>
        <v>#REF!</v>
      </c>
      <c r="R32" s="62" t="e">
        <f>IF(AND('Mapa final'!#REF!="Media",'Mapa final'!#REF!="Menor"),CONCATENATE("R7C",'Mapa final'!#REF!),"")</f>
        <v>#REF!</v>
      </c>
      <c r="S32" s="62" t="e">
        <f>IF(AND('Mapa final'!#REF!="Media",'Mapa final'!#REF!="Menor"),CONCATENATE("R7C",'Mapa final'!#REF!),"")</f>
        <v>#REF!</v>
      </c>
      <c r="T32" s="62" t="e">
        <f>IF(AND('Mapa final'!#REF!="Media",'Mapa final'!#REF!="Menor"),CONCATENATE("R7C",'Mapa final'!#REF!),"")</f>
        <v>#REF!</v>
      </c>
      <c r="U32" s="63" t="e">
        <f>IF(AND('Mapa final'!#REF!="Media",'Mapa final'!#REF!="Menor"),CONCATENATE("R7C",'Mapa final'!#REF!),"")</f>
        <v>#REF!</v>
      </c>
      <c r="V32" s="61" t="e">
        <f>IF(AND('Mapa final'!#REF!="Media",'Mapa final'!#REF!="Moderado"),CONCATENATE("R7C",'Mapa final'!#REF!),"")</f>
        <v>#REF!</v>
      </c>
      <c r="W32" s="62" t="e">
        <f>IF(AND('Mapa final'!#REF!="Media",'Mapa final'!#REF!="Moderado"),CONCATENATE("R7C",'Mapa final'!#REF!),"")</f>
        <v>#REF!</v>
      </c>
      <c r="X32" s="62" t="e">
        <f>IF(AND('Mapa final'!#REF!="Media",'Mapa final'!#REF!="Moderado"),CONCATENATE("R7C",'Mapa final'!#REF!),"")</f>
        <v>#REF!</v>
      </c>
      <c r="Y32" s="62" t="e">
        <f>IF(AND('Mapa final'!#REF!="Media",'Mapa final'!#REF!="Moderado"),CONCATENATE("R7C",'Mapa final'!#REF!),"")</f>
        <v>#REF!</v>
      </c>
      <c r="Z32" s="62" t="e">
        <f>IF(AND('Mapa final'!#REF!="Media",'Mapa final'!#REF!="Moderado"),CONCATENATE("R7C",'Mapa final'!#REF!),"")</f>
        <v>#REF!</v>
      </c>
      <c r="AA32" s="63" t="e">
        <f>IF(AND('Mapa final'!#REF!="Media",'Mapa final'!#REF!="Moderado"),CONCATENATE("R7C",'Mapa final'!#REF!),"")</f>
        <v>#REF!</v>
      </c>
      <c r="AB32" s="46" t="e">
        <f>IF(AND('Mapa final'!#REF!="Media",'Mapa final'!#REF!="Mayor"),CONCATENATE("R7C",'Mapa final'!#REF!),"")</f>
        <v>#REF!</v>
      </c>
      <c r="AC32" s="47" t="e">
        <f>IF(AND('Mapa final'!#REF!="Media",'Mapa final'!#REF!="Mayor"),CONCATENATE("R7C",'Mapa final'!#REF!),"")</f>
        <v>#REF!</v>
      </c>
      <c r="AD32" s="47" t="e">
        <f>IF(AND('Mapa final'!#REF!="Media",'Mapa final'!#REF!="Mayor"),CONCATENATE("R7C",'Mapa final'!#REF!),"")</f>
        <v>#REF!</v>
      </c>
      <c r="AE32" s="47" t="e">
        <f>IF(AND('Mapa final'!#REF!="Media",'Mapa final'!#REF!="Mayor"),CONCATENATE("R7C",'Mapa final'!#REF!),"")</f>
        <v>#REF!</v>
      </c>
      <c r="AF32" s="47" t="e">
        <f>IF(AND('Mapa final'!#REF!="Media",'Mapa final'!#REF!="Mayor"),CONCATENATE("R7C",'Mapa final'!#REF!),"")</f>
        <v>#REF!</v>
      </c>
      <c r="AG32" s="48" t="e">
        <f>IF(AND('Mapa final'!#REF!="Media",'Mapa final'!#REF!="Mayor"),CONCATENATE("R7C",'Mapa final'!#REF!),"")</f>
        <v>#REF!</v>
      </c>
      <c r="AH32" s="49" t="e">
        <f>IF(AND('Mapa final'!#REF!="Media",'Mapa final'!#REF!="Catastrófico"),CONCATENATE("R7C",'Mapa final'!#REF!),"")</f>
        <v>#REF!</v>
      </c>
      <c r="AI32" s="50" t="e">
        <f>IF(AND('Mapa final'!#REF!="Media",'Mapa final'!#REF!="Catastrófico"),CONCATENATE("R7C",'Mapa final'!#REF!),"")</f>
        <v>#REF!</v>
      </c>
      <c r="AJ32" s="50" t="e">
        <f>IF(AND('Mapa final'!#REF!="Media",'Mapa final'!#REF!="Catastrófico"),CONCATENATE("R7C",'Mapa final'!#REF!),"")</f>
        <v>#REF!</v>
      </c>
      <c r="AK32" s="50" t="e">
        <f>IF(AND('Mapa final'!#REF!="Media",'Mapa final'!#REF!="Catastrófico"),CONCATENATE("R7C",'Mapa final'!#REF!),"")</f>
        <v>#REF!</v>
      </c>
      <c r="AL32" s="50" t="e">
        <f>IF(AND('Mapa final'!#REF!="Media",'Mapa final'!#REF!="Catastrófico"),CONCATENATE("R7C",'Mapa final'!#REF!),"")</f>
        <v>#REF!</v>
      </c>
      <c r="AM32" s="51" t="e">
        <f>IF(AND('Mapa final'!#REF!="Media",'Mapa final'!#REF!="Catastrófico"),CONCATENATE("R7C",'Mapa final'!#REF!),"")</f>
        <v>#REF!</v>
      </c>
      <c r="AN32" s="39"/>
      <c r="AO32" s="238"/>
      <c r="AP32" s="143"/>
      <c r="AQ32" s="143"/>
      <c r="AR32" s="143"/>
      <c r="AS32" s="143"/>
      <c r="AT32" s="239"/>
    </row>
    <row r="33" spans="2:46" ht="15" customHeight="1" x14ac:dyDescent="0.25">
      <c r="B33" s="254"/>
      <c r="C33" s="143"/>
      <c r="D33" s="155"/>
      <c r="E33" s="154"/>
      <c r="F33" s="143"/>
      <c r="G33" s="143"/>
      <c r="H33" s="143"/>
      <c r="I33" s="155"/>
      <c r="J33" s="61" t="e">
        <f>IF(AND('Mapa final'!#REF!="Media",'Mapa final'!#REF!="Leve"),CONCATENATE("R8C",'Mapa final'!#REF!),"")</f>
        <v>#REF!</v>
      </c>
      <c r="K33" s="62" t="e">
        <f>IF(AND('Mapa final'!#REF!="Media",'Mapa final'!#REF!="Leve"),CONCATENATE("R8C",'Mapa final'!#REF!),"")</f>
        <v>#REF!</v>
      </c>
      <c r="L33" s="62" t="e">
        <f>IF(AND('Mapa final'!#REF!="Media",'Mapa final'!#REF!="Leve"),CONCATENATE("R8C",'Mapa final'!#REF!),"")</f>
        <v>#REF!</v>
      </c>
      <c r="M33" s="62" t="e">
        <f>IF(AND('Mapa final'!#REF!="Media",'Mapa final'!#REF!="Leve"),CONCATENATE("R8C",'Mapa final'!#REF!),"")</f>
        <v>#REF!</v>
      </c>
      <c r="N33" s="62" t="e">
        <f>IF(AND('Mapa final'!#REF!="Media",'Mapa final'!#REF!="Leve"),CONCATENATE("R8C",'Mapa final'!#REF!),"")</f>
        <v>#REF!</v>
      </c>
      <c r="O33" s="63" t="e">
        <f>IF(AND('Mapa final'!#REF!="Media",'Mapa final'!#REF!="Leve"),CONCATENATE("R8C",'Mapa final'!#REF!),"")</f>
        <v>#REF!</v>
      </c>
      <c r="P33" s="61" t="e">
        <f>IF(AND('Mapa final'!#REF!="Media",'Mapa final'!#REF!="Menor"),CONCATENATE("R8C",'Mapa final'!#REF!),"")</f>
        <v>#REF!</v>
      </c>
      <c r="Q33" s="62" t="e">
        <f>IF(AND('Mapa final'!#REF!="Media",'Mapa final'!#REF!="Menor"),CONCATENATE("R8C",'Mapa final'!#REF!),"")</f>
        <v>#REF!</v>
      </c>
      <c r="R33" s="62" t="e">
        <f>IF(AND('Mapa final'!#REF!="Media",'Mapa final'!#REF!="Menor"),CONCATENATE("R8C",'Mapa final'!#REF!),"")</f>
        <v>#REF!</v>
      </c>
      <c r="S33" s="62" t="e">
        <f>IF(AND('Mapa final'!#REF!="Media",'Mapa final'!#REF!="Menor"),CONCATENATE("R8C",'Mapa final'!#REF!),"")</f>
        <v>#REF!</v>
      </c>
      <c r="T33" s="62" t="e">
        <f>IF(AND('Mapa final'!#REF!="Media",'Mapa final'!#REF!="Menor"),CONCATENATE("R8C",'Mapa final'!#REF!),"")</f>
        <v>#REF!</v>
      </c>
      <c r="U33" s="63" t="e">
        <f>IF(AND('Mapa final'!#REF!="Media",'Mapa final'!#REF!="Menor"),CONCATENATE("R8C",'Mapa final'!#REF!),"")</f>
        <v>#REF!</v>
      </c>
      <c r="V33" s="61" t="e">
        <f>IF(AND('Mapa final'!#REF!="Media",'Mapa final'!#REF!="Moderado"),CONCATENATE("R8C",'Mapa final'!#REF!),"")</f>
        <v>#REF!</v>
      </c>
      <c r="W33" s="62" t="e">
        <f>IF(AND('Mapa final'!#REF!="Media",'Mapa final'!#REF!="Moderado"),CONCATENATE("R8C",'Mapa final'!#REF!),"")</f>
        <v>#REF!</v>
      </c>
      <c r="X33" s="62" t="e">
        <f>IF(AND('Mapa final'!#REF!="Media",'Mapa final'!#REF!="Moderado"),CONCATENATE("R8C",'Mapa final'!#REF!),"")</f>
        <v>#REF!</v>
      </c>
      <c r="Y33" s="62" t="e">
        <f>IF(AND('Mapa final'!#REF!="Media",'Mapa final'!#REF!="Moderado"),CONCATENATE("R8C",'Mapa final'!#REF!),"")</f>
        <v>#REF!</v>
      </c>
      <c r="Z33" s="62" t="e">
        <f>IF(AND('Mapa final'!#REF!="Media",'Mapa final'!#REF!="Moderado"),CONCATENATE("R8C",'Mapa final'!#REF!),"")</f>
        <v>#REF!</v>
      </c>
      <c r="AA33" s="63" t="e">
        <f>IF(AND('Mapa final'!#REF!="Media",'Mapa final'!#REF!="Moderado"),CONCATENATE("R8C",'Mapa final'!#REF!),"")</f>
        <v>#REF!</v>
      </c>
      <c r="AB33" s="46" t="e">
        <f>IF(AND('Mapa final'!#REF!="Media",'Mapa final'!#REF!="Mayor"),CONCATENATE("R8C",'Mapa final'!#REF!),"")</f>
        <v>#REF!</v>
      </c>
      <c r="AC33" s="47" t="e">
        <f>IF(AND('Mapa final'!#REF!="Media",'Mapa final'!#REF!="Mayor"),CONCATENATE("R8C",'Mapa final'!#REF!),"")</f>
        <v>#REF!</v>
      </c>
      <c r="AD33" s="47" t="e">
        <f>IF(AND('Mapa final'!#REF!="Media",'Mapa final'!#REF!="Mayor"),CONCATENATE("R8C",'Mapa final'!#REF!),"")</f>
        <v>#REF!</v>
      </c>
      <c r="AE33" s="47" t="e">
        <f>IF(AND('Mapa final'!#REF!="Media",'Mapa final'!#REF!="Mayor"),CONCATENATE("R8C",'Mapa final'!#REF!),"")</f>
        <v>#REF!</v>
      </c>
      <c r="AF33" s="47" t="e">
        <f>IF(AND('Mapa final'!#REF!="Media",'Mapa final'!#REF!="Mayor"),CONCATENATE("R8C",'Mapa final'!#REF!),"")</f>
        <v>#REF!</v>
      </c>
      <c r="AG33" s="48" t="e">
        <f>IF(AND('Mapa final'!#REF!="Media",'Mapa final'!#REF!="Mayor"),CONCATENATE("R8C",'Mapa final'!#REF!),"")</f>
        <v>#REF!</v>
      </c>
      <c r="AH33" s="49" t="e">
        <f>IF(AND('Mapa final'!#REF!="Media",'Mapa final'!#REF!="Catastrófico"),CONCATENATE("R8C",'Mapa final'!#REF!),"")</f>
        <v>#REF!</v>
      </c>
      <c r="AI33" s="50" t="e">
        <f>IF(AND('Mapa final'!#REF!="Media",'Mapa final'!#REF!="Catastrófico"),CONCATENATE("R8C",'Mapa final'!#REF!),"")</f>
        <v>#REF!</v>
      </c>
      <c r="AJ33" s="50" t="e">
        <f>IF(AND('Mapa final'!#REF!="Media",'Mapa final'!#REF!="Catastrófico"),CONCATENATE("R8C",'Mapa final'!#REF!),"")</f>
        <v>#REF!</v>
      </c>
      <c r="AK33" s="50" t="e">
        <f>IF(AND('Mapa final'!#REF!="Media",'Mapa final'!#REF!="Catastrófico"),CONCATENATE("R8C",'Mapa final'!#REF!),"")</f>
        <v>#REF!</v>
      </c>
      <c r="AL33" s="50" t="e">
        <f>IF(AND('Mapa final'!#REF!="Media",'Mapa final'!#REF!="Catastrófico"),CONCATENATE("R8C",'Mapa final'!#REF!),"")</f>
        <v>#REF!</v>
      </c>
      <c r="AM33" s="51" t="e">
        <f>IF(AND('Mapa final'!#REF!="Media",'Mapa final'!#REF!="Catastrófico"),CONCATENATE("R8C",'Mapa final'!#REF!),"")</f>
        <v>#REF!</v>
      </c>
      <c r="AN33" s="39"/>
      <c r="AO33" s="238"/>
      <c r="AP33" s="143"/>
      <c r="AQ33" s="143"/>
      <c r="AR33" s="143"/>
      <c r="AS33" s="143"/>
      <c r="AT33" s="239"/>
    </row>
    <row r="34" spans="2:46" ht="15" customHeight="1" x14ac:dyDescent="0.25">
      <c r="B34" s="254"/>
      <c r="C34" s="143"/>
      <c r="D34" s="155"/>
      <c r="E34" s="154"/>
      <c r="F34" s="143"/>
      <c r="G34" s="143"/>
      <c r="H34" s="143"/>
      <c r="I34" s="155"/>
      <c r="J34" s="61" t="e">
        <f>IF(AND('Mapa final'!#REF!="Media",'Mapa final'!#REF!="Leve"),CONCATENATE("R9C",'Mapa final'!#REF!),"")</f>
        <v>#REF!</v>
      </c>
      <c r="K34" s="62" t="e">
        <f>IF(AND('Mapa final'!#REF!="Media",'Mapa final'!#REF!="Leve"),CONCATENATE("R9C",'Mapa final'!#REF!),"")</f>
        <v>#REF!</v>
      </c>
      <c r="L34" s="62" t="e">
        <f>IF(AND('Mapa final'!#REF!="Media",'Mapa final'!#REF!="Leve"),CONCATENATE("R9C",'Mapa final'!#REF!),"")</f>
        <v>#REF!</v>
      </c>
      <c r="M34" s="62" t="e">
        <f>IF(AND('Mapa final'!#REF!="Media",'Mapa final'!#REF!="Leve"),CONCATENATE("R9C",'Mapa final'!#REF!),"")</f>
        <v>#REF!</v>
      </c>
      <c r="N34" s="62" t="e">
        <f>IF(AND('Mapa final'!#REF!="Media",'Mapa final'!#REF!="Leve"),CONCATENATE("R9C",'Mapa final'!#REF!),"")</f>
        <v>#REF!</v>
      </c>
      <c r="O34" s="63" t="e">
        <f>IF(AND('Mapa final'!#REF!="Media",'Mapa final'!#REF!="Leve"),CONCATENATE("R9C",'Mapa final'!#REF!),"")</f>
        <v>#REF!</v>
      </c>
      <c r="P34" s="61" t="e">
        <f>IF(AND('Mapa final'!#REF!="Media",'Mapa final'!#REF!="Menor"),CONCATENATE("R9C",'Mapa final'!#REF!),"")</f>
        <v>#REF!</v>
      </c>
      <c r="Q34" s="62" t="e">
        <f>IF(AND('Mapa final'!#REF!="Media",'Mapa final'!#REF!="Menor"),CONCATENATE("R9C",'Mapa final'!#REF!),"")</f>
        <v>#REF!</v>
      </c>
      <c r="R34" s="62" t="e">
        <f>IF(AND('Mapa final'!#REF!="Media",'Mapa final'!#REF!="Menor"),CONCATENATE("R9C",'Mapa final'!#REF!),"")</f>
        <v>#REF!</v>
      </c>
      <c r="S34" s="62" t="e">
        <f>IF(AND('Mapa final'!#REF!="Media",'Mapa final'!#REF!="Menor"),CONCATENATE("R9C",'Mapa final'!#REF!),"")</f>
        <v>#REF!</v>
      </c>
      <c r="T34" s="62" t="e">
        <f>IF(AND('Mapa final'!#REF!="Media",'Mapa final'!#REF!="Menor"),CONCATENATE("R9C",'Mapa final'!#REF!),"")</f>
        <v>#REF!</v>
      </c>
      <c r="U34" s="63" t="e">
        <f>IF(AND('Mapa final'!#REF!="Media",'Mapa final'!#REF!="Menor"),CONCATENATE("R9C",'Mapa final'!#REF!),"")</f>
        <v>#REF!</v>
      </c>
      <c r="V34" s="61" t="e">
        <f>IF(AND('Mapa final'!#REF!="Media",'Mapa final'!#REF!="Moderado"),CONCATENATE("R9C",'Mapa final'!#REF!),"")</f>
        <v>#REF!</v>
      </c>
      <c r="W34" s="62" t="e">
        <f>IF(AND('Mapa final'!#REF!="Media",'Mapa final'!#REF!="Moderado"),CONCATENATE("R9C",'Mapa final'!#REF!),"")</f>
        <v>#REF!</v>
      </c>
      <c r="X34" s="62" t="e">
        <f>IF(AND('Mapa final'!#REF!="Media",'Mapa final'!#REF!="Moderado"),CONCATENATE("R9C",'Mapa final'!#REF!),"")</f>
        <v>#REF!</v>
      </c>
      <c r="Y34" s="62" t="e">
        <f>IF(AND('Mapa final'!#REF!="Media",'Mapa final'!#REF!="Moderado"),CONCATENATE("R9C",'Mapa final'!#REF!),"")</f>
        <v>#REF!</v>
      </c>
      <c r="Z34" s="62" t="e">
        <f>IF(AND('Mapa final'!#REF!="Media",'Mapa final'!#REF!="Moderado"),CONCATENATE("R9C",'Mapa final'!#REF!),"")</f>
        <v>#REF!</v>
      </c>
      <c r="AA34" s="63" t="e">
        <f>IF(AND('Mapa final'!#REF!="Media",'Mapa final'!#REF!="Moderado"),CONCATENATE("R9C",'Mapa final'!#REF!),"")</f>
        <v>#REF!</v>
      </c>
      <c r="AB34" s="46" t="e">
        <f>IF(AND('Mapa final'!#REF!="Media",'Mapa final'!#REF!="Mayor"),CONCATENATE("R9C",'Mapa final'!#REF!),"")</f>
        <v>#REF!</v>
      </c>
      <c r="AC34" s="47" t="e">
        <f>IF(AND('Mapa final'!#REF!="Media",'Mapa final'!#REF!="Mayor"),CONCATENATE("R9C",'Mapa final'!#REF!),"")</f>
        <v>#REF!</v>
      </c>
      <c r="AD34" s="47" t="e">
        <f>IF(AND('Mapa final'!#REF!="Media",'Mapa final'!#REF!="Mayor"),CONCATENATE("R9C",'Mapa final'!#REF!),"")</f>
        <v>#REF!</v>
      </c>
      <c r="AE34" s="47" t="e">
        <f>IF(AND('Mapa final'!#REF!="Media",'Mapa final'!#REF!="Mayor"),CONCATENATE("R9C",'Mapa final'!#REF!),"")</f>
        <v>#REF!</v>
      </c>
      <c r="AF34" s="47" t="e">
        <f>IF(AND('Mapa final'!#REF!="Media",'Mapa final'!#REF!="Mayor"),CONCATENATE("R9C",'Mapa final'!#REF!),"")</f>
        <v>#REF!</v>
      </c>
      <c r="AG34" s="48" t="e">
        <f>IF(AND('Mapa final'!#REF!="Media",'Mapa final'!#REF!="Mayor"),CONCATENATE("R9C",'Mapa final'!#REF!),"")</f>
        <v>#REF!</v>
      </c>
      <c r="AH34" s="49" t="e">
        <f>IF(AND('Mapa final'!#REF!="Media",'Mapa final'!#REF!="Catastrófico"),CONCATENATE("R9C",'Mapa final'!#REF!),"")</f>
        <v>#REF!</v>
      </c>
      <c r="AI34" s="50" t="e">
        <f>IF(AND('Mapa final'!#REF!="Media",'Mapa final'!#REF!="Catastrófico"),CONCATENATE("R9C",'Mapa final'!#REF!),"")</f>
        <v>#REF!</v>
      </c>
      <c r="AJ34" s="50" t="e">
        <f>IF(AND('Mapa final'!#REF!="Media",'Mapa final'!#REF!="Catastrófico"),CONCATENATE("R9C",'Mapa final'!#REF!),"")</f>
        <v>#REF!</v>
      </c>
      <c r="AK34" s="50" t="e">
        <f>IF(AND('Mapa final'!#REF!="Media",'Mapa final'!#REF!="Catastrófico"),CONCATENATE("R9C",'Mapa final'!#REF!),"")</f>
        <v>#REF!</v>
      </c>
      <c r="AL34" s="50" t="e">
        <f>IF(AND('Mapa final'!#REF!="Media",'Mapa final'!#REF!="Catastrófico"),CONCATENATE("R9C",'Mapa final'!#REF!),"")</f>
        <v>#REF!</v>
      </c>
      <c r="AM34" s="51" t="e">
        <f>IF(AND('Mapa final'!#REF!="Media",'Mapa final'!#REF!="Catastrófico"),CONCATENATE("R9C",'Mapa final'!#REF!),"")</f>
        <v>#REF!</v>
      </c>
      <c r="AN34" s="39"/>
      <c r="AO34" s="238"/>
      <c r="AP34" s="143"/>
      <c r="AQ34" s="143"/>
      <c r="AR34" s="143"/>
      <c r="AS34" s="143"/>
      <c r="AT34" s="239"/>
    </row>
    <row r="35" spans="2:46" ht="15.75" customHeight="1" x14ac:dyDescent="0.25">
      <c r="B35" s="254"/>
      <c r="C35" s="143"/>
      <c r="D35" s="155"/>
      <c r="E35" s="156"/>
      <c r="F35" s="139"/>
      <c r="G35" s="139"/>
      <c r="H35" s="139"/>
      <c r="I35" s="140"/>
      <c r="J35" s="61" t="e">
        <f>IF(AND('Mapa final'!#REF!="Media",'Mapa final'!#REF!="Leve"),CONCATENATE("R10C",'Mapa final'!#REF!),"")</f>
        <v>#REF!</v>
      </c>
      <c r="K35" s="62" t="e">
        <f>IF(AND('Mapa final'!#REF!="Media",'Mapa final'!#REF!="Leve"),CONCATENATE("R10C",'Mapa final'!#REF!),"")</f>
        <v>#REF!</v>
      </c>
      <c r="L35" s="62" t="e">
        <f>IF(AND('Mapa final'!#REF!="Media",'Mapa final'!#REF!="Leve"),CONCATENATE("R10C",'Mapa final'!#REF!),"")</f>
        <v>#REF!</v>
      </c>
      <c r="M35" s="62" t="e">
        <f>IF(AND('Mapa final'!#REF!="Media",'Mapa final'!#REF!="Leve"),CONCATENATE("R10C",'Mapa final'!#REF!),"")</f>
        <v>#REF!</v>
      </c>
      <c r="N35" s="62" t="e">
        <f>IF(AND('Mapa final'!#REF!="Media",'Mapa final'!#REF!="Leve"),CONCATENATE("R10C",'Mapa final'!#REF!),"")</f>
        <v>#REF!</v>
      </c>
      <c r="O35" s="63" t="e">
        <f>IF(AND('Mapa final'!#REF!="Media",'Mapa final'!#REF!="Leve"),CONCATENATE("R10C",'Mapa final'!#REF!),"")</f>
        <v>#REF!</v>
      </c>
      <c r="P35" s="61" t="e">
        <f>IF(AND('Mapa final'!#REF!="Media",'Mapa final'!#REF!="Menor"),CONCATENATE("R10C",'Mapa final'!#REF!),"")</f>
        <v>#REF!</v>
      </c>
      <c r="Q35" s="62" t="e">
        <f>IF(AND('Mapa final'!#REF!="Media",'Mapa final'!#REF!="Menor"),CONCATENATE("R10C",'Mapa final'!#REF!),"")</f>
        <v>#REF!</v>
      </c>
      <c r="R35" s="62" t="e">
        <f>IF(AND('Mapa final'!#REF!="Media",'Mapa final'!#REF!="Menor"),CONCATENATE("R10C",'Mapa final'!#REF!),"")</f>
        <v>#REF!</v>
      </c>
      <c r="S35" s="62" t="e">
        <f>IF(AND('Mapa final'!#REF!="Media",'Mapa final'!#REF!="Menor"),CONCATENATE("R10C",'Mapa final'!#REF!),"")</f>
        <v>#REF!</v>
      </c>
      <c r="T35" s="62" t="e">
        <f>IF(AND('Mapa final'!#REF!="Media",'Mapa final'!#REF!="Menor"),CONCATENATE("R10C",'Mapa final'!#REF!),"")</f>
        <v>#REF!</v>
      </c>
      <c r="U35" s="63" t="e">
        <f>IF(AND('Mapa final'!#REF!="Media",'Mapa final'!#REF!="Menor"),CONCATENATE("R10C",'Mapa final'!#REF!),"")</f>
        <v>#REF!</v>
      </c>
      <c r="V35" s="61" t="e">
        <f>IF(AND('Mapa final'!#REF!="Media",'Mapa final'!#REF!="Moderado"),CONCATENATE("R10C",'Mapa final'!#REF!),"")</f>
        <v>#REF!</v>
      </c>
      <c r="W35" s="62" t="e">
        <f>IF(AND('Mapa final'!#REF!="Media",'Mapa final'!#REF!="Moderado"),CONCATENATE("R10C",'Mapa final'!#REF!),"")</f>
        <v>#REF!</v>
      </c>
      <c r="X35" s="62" t="e">
        <f>IF(AND('Mapa final'!#REF!="Media",'Mapa final'!#REF!="Moderado"),CONCATENATE("R10C",'Mapa final'!#REF!),"")</f>
        <v>#REF!</v>
      </c>
      <c r="Y35" s="62" t="e">
        <f>IF(AND('Mapa final'!#REF!="Media",'Mapa final'!#REF!="Moderado"),CONCATENATE("R10C",'Mapa final'!#REF!),"")</f>
        <v>#REF!</v>
      </c>
      <c r="Z35" s="62" t="e">
        <f>IF(AND('Mapa final'!#REF!="Media",'Mapa final'!#REF!="Moderado"),CONCATENATE("R10C",'Mapa final'!#REF!),"")</f>
        <v>#REF!</v>
      </c>
      <c r="AA35" s="63" t="e">
        <f>IF(AND('Mapa final'!#REF!="Media",'Mapa final'!#REF!="Moderado"),CONCATENATE("R10C",'Mapa final'!#REF!),"")</f>
        <v>#REF!</v>
      </c>
      <c r="AB35" s="52" t="e">
        <f>IF(AND('Mapa final'!#REF!="Media",'Mapa final'!#REF!="Mayor"),CONCATENATE("R10C",'Mapa final'!#REF!),"")</f>
        <v>#REF!</v>
      </c>
      <c r="AC35" s="53" t="e">
        <f>IF(AND('Mapa final'!#REF!="Media",'Mapa final'!#REF!="Mayor"),CONCATENATE("R10C",'Mapa final'!#REF!),"")</f>
        <v>#REF!</v>
      </c>
      <c r="AD35" s="53" t="e">
        <f>IF(AND('Mapa final'!#REF!="Media",'Mapa final'!#REF!="Mayor"),CONCATENATE("R10C",'Mapa final'!#REF!),"")</f>
        <v>#REF!</v>
      </c>
      <c r="AE35" s="53" t="e">
        <f>IF(AND('Mapa final'!#REF!="Media",'Mapa final'!#REF!="Mayor"),CONCATENATE("R10C",'Mapa final'!#REF!),"")</f>
        <v>#REF!</v>
      </c>
      <c r="AF35" s="53" t="e">
        <f>IF(AND('Mapa final'!#REF!="Media",'Mapa final'!#REF!="Mayor"),CONCATENATE("R10C",'Mapa final'!#REF!),"")</f>
        <v>#REF!</v>
      </c>
      <c r="AG35" s="54" t="e">
        <f>IF(AND('Mapa final'!#REF!="Media",'Mapa final'!#REF!="Mayor"),CONCATENATE("R10C",'Mapa final'!#REF!),"")</f>
        <v>#REF!</v>
      </c>
      <c r="AH35" s="55" t="e">
        <f>IF(AND('Mapa final'!#REF!="Media",'Mapa final'!#REF!="Catastrófico"),CONCATENATE("R10C",'Mapa final'!#REF!),"")</f>
        <v>#REF!</v>
      </c>
      <c r="AI35" s="56" t="e">
        <f>IF(AND('Mapa final'!#REF!="Media",'Mapa final'!#REF!="Catastrófico"),CONCATENATE("R10C",'Mapa final'!#REF!),"")</f>
        <v>#REF!</v>
      </c>
      <c r="AJ35" s="56" t="e">
        <f>IF(AND('Mapa final'!#REF!="Media",'Mapa final'!#REF!="Catastrófico"),CONCATENATE("R10C",'Mapa final'!#REF!),"")</f>
        <v>#REF!</v>
      </c>
      <c r="AK35" s="56" t="e">
        <f>IF(AND('Mapa final'!#REF!="Media",'Mapa final'!#REF!="Catastrófico"),CONCATENATE("R10C",'Mapa final'!#REF!),"")</f>
        <v>#REF!</v>
      </c>
      <c r="AL35" s="56" t="e">
        <f>IF(AND('Mapa final'!#REF!="Media",'Mapa final'!#REF!="Catastrófico"),CONCATENATE("R10C",'Mapa final'!#REF!),"")</f>
        <v>#REF!</v>
      </c>
      <c r="AM35" s="57" t="e">
        <f>IF(AND('Mapa final'!#REF!="Media",'Mapa final'!#REF!="Catastrófico"),CONCATENATE("R10C",'Mapa final'!#REF!),"")</f>
        <v>#REF!</v>
      </c>
      <c r="AN35" s="39"/>
      <c r="AO35" s="240"/>
      <c r="AP35" s="241"/>
      <c r="AQ35" s="241"/>
      <c r="AR35" s="241"/>
      <c r="AS35" s="241"/>
      <c r="AT35" s="242"/>
    </row>
    <row r="36" spans="2:46" ht="15" customHeight="1" x14ac:dyDescent="0.25">
      <c r="B36" s="254"/>
      <c r="C36" s="143"/>
      <c r="D36" s="155"/>
      <c r="E36" s="262" t="s">
        <v>156</v>
      </c>
      <c r="F36" s="152"/>
      <c r="G36" s="152"/>
      <c r="H36" s="152"/>
      <c r="I36" s="152"/>
      <c r="J36" s="67" t="str">
        <f>IF(AND('Mapa final'!$Y$16="Baja",'Mapa final'!$AA$16="Leve"),CONCATENATE("R1C",'Mapa final'!$O$16),"")</f>
        <v/>
      </c>
      <c r="K36" s="68" t="str">
        <f>IF(AND('Mapa final'!$Y$17="Baja",'Mapa final'!$AA$17="Leve"),CONCATENATE("R1C",'Mapa final'!$O$17),"")</f>
        <v/>
      </c>
      <c r="L36" s="68" t="str">
        <f>IF(AND('Mapa final'!$Y$18="Baja",'Mapa final'!$AA$18="Leve"),CONCATENATE("R1C",'Mapa final'!$O$18),"")</f>
        <v/>
      </c>
      <c r="M36" s="68" t="e">
        <f>IF(AND('Mapa final'!#REF!="Baja",'Mapa final'!#REF!="Leve"),CONCATENATE("R1C",'Mapa final'!#REF!),"")</f>
        <v>#REF!</v>
      </c>
      <c r="N36" s="68" t="e">
        <f>IF(AND('Mapa final'!#REF!="Baja",'Mapa final'!#REF!="Leve"),CONCATENATE("R1C",'Mapa final'!#REF!),"")</f>
        <v>#REF!</v>
      </c>
      <c r="O36" s="69" t="e">
        <f>IF(AND('Mapa final'!#REF!="Baja",'Mapa final'!#REF!="Leve"),CONCATENATE("R1C",'Mapa final'!#REF!),"")</f>
        <v>#REF!</v>
      </c>
      <c r="P36" s="58" t="str">
        <f>IF(AND('Mapa final'!$Y$16="Baja",'Mapa final'!$AA$16="Menor"),CONCATENATE("R1C",'Mapa final'!$O$16),"")</f>
        <v/>
      </c>
      <c r="Q36" s="59" t="str">
        <f>IF(AND('Mapa final'!$Y$17="Baja",'Mapa final'!$AA$17="Menor"),CONCATENATE("R1C",'Mapa final'!$O$17),"")</f>
        <v/>
      </c>
      <c r="R36" s="59" t="str">
        <f>IF(AND('Mapa final'!$Y$18="Baja",'Mapa final'!$AA$18="Menor"),CONCATENATE("R1C",'Mapa final'!$O$18),"")</f>
        <v/>
      </c>
      <c r="S36" s="59" t="e">
        <f>IF(AND('Mapa final'!#REF!="Baja",'Mapa final'!#REF!="Menor"),CONCATENATE("R1C",'Mapa final'!#REF!),"")</f>
        <v>#REF!</v>
      </c>
      <c r="T36" s="59" t="e">
        <f>IF(AND('Mapa final'!#REF!="Baja",'Mapa final'!#REF!="Menor"),CONCATENATE("R1C",'Mapa final'!#REF!),"")</f>
        <v>#REF!</v>
      </c>
      <c r="U36" s="60" t="e">
        <f>IF(AND('Mapa final'!#REF!="Baja",'Mapa final'!#REF!="Menor"),CONCATENATE("R1C",'Mapa final'!#REF!),"")</f>
        <v>#REF!</v>
      </c>
      <c r="V36" s="58" t="str">
        <f>IF(AND('Mapa final'!$Y$16="Baja",'Mapa final'!$AA$16="Moderado"),CONCATENATE("R1C",'Mapa final'!$O$16),"")</f>
        <v/>
      </c>
      <c r="W36" s="59" t="str">
        <f>IF(AND('Mapa final'!$Y$17="Baja",'Mapa final'!$AA$17="Moderado"),CONCATENATE("R1C",'Mapa final'!$O$17),"")</f>
        <v/>
      </c>
      <c r="X36" s="59" t="str">
        <f>IF(AND('Mapa final'!$Y$18="Baja",'Mapa final'!$AA$18="Moderado"),CONCATENATE("R1C",'Mapa final'!$O$18),"")</f>
        <v/>
      </c>
      <c r="Y36" s="59" t="e">
        <f>IF(AND('Mapa final'!#REF!="Baja",'Mapa final'!#REF!="Moderado"),CONCATENATE("R1C",'Mapa final'!#REF!),"")</f>
        <v>#REF!</v>
      </c>
      <c r="Z36" s="59" t="e">
        <f>IF(AND('Mapa final'!#REF!="Baja",'Mapa final'!#REF!="Moderado"),CONCATENATE("R1C",'Mapa final'!#REF!),"")</f>
        <v>#REF!</v>
      </c>
      <c r="AA36" s="60" t="e">
        <f>IF(AND('Mapa final'!#REF!="Baja",'Mapa final'!#REF!="Moderado"),CONCATENATE("R1C",'Mapa final'!#REF!),"")</f>
        <v>#REF!</v>
      </c>
      <c r="AB36" s="40" t="str">
        <f>IF(AND('Mapa final'!$Y$16="Baja",'Mapa final'!$AA$16="Mayor"),CONCATENATE("R1C",'Mapa final'!$O$16),"")</f>
        <v/>
      </c>
      <c r="AC36" s="41" t="str">
        <f>IF(AND('Mapa final'!$Y$17="Baja",'Mapa final'!$AA$17="Mayor"),CONCATENATE("R1C",'Mapa final'!$O$17),"")</f>
        <v/>
      </c>
      <c r="AD36" s="41" t="str">
        <f>IF(AND('Mapa final'!$Y$18="Baja",'Mapa final'!$AA$18="Mayor"),CONCATENATE("R1C",'Mapa final'!$O$18),"")</f>
        <v/>
      </c>
      <c r="AE36" s="41" t="e">
        <f>IF(AND('Mapa final'!#REF!="Baja",'Mapa final'!#REF!="Mayor"),CONCATENATE("R1C",'Mapa final'!#REF!),"")</f>
        <v>#REF!</v>
      </c>
      <c r="AF36" s="41" t="e">
        <f>IF(AND('Mapa final'!#REF!="Baja",'Mapa final'!#REF!="Mayor"),CONCATENATE("R1C",'Mapa final'!#REF!),"")</f>
        <v>#REF!</v>
      </c>
      <c r="AG36" s="42" t="e">
        <f>IF(AND('Mapa final'!#REF!="Baja",'Mapa final'!#REF!="Mayor"),CONCATENATE("R1C",'Mapa final'!#REF!),"")</f>
        <v>#REF!</v>
      </c>
      <c r="AH36" s="43" t="str">
        <f>IF(AND('Mapa final'!$Y$16="Baja",'Mapa final'!$AA$16="Catastrófico"),CONCATENATE("R1C",'Mapa final'!$O$16),"")</f>
        <v/>
      </c>
      <c r="AI36" s="44" t="str">
        <f>IF(AND('Mapa final'!$Y$17="Baja",'Mapa final'!$AA$17="Catastrófico"),CONCATENATE("R1C",'Mapa final'!$O$17),"")</f>
        <v/>
      </c>
      <c r="AJ36" s="44" t="str">
        <f>IF(AND('Mapa final'!$Y$18="Baja",'Mapa final'!$AA$18="Catastrófico"),CONCATENATE("R1C",'Mapa final'!$O$18),"")</f>
        <v/>
      </c>
      <c r="AK36" s="44" t="e">
        <f>IF(AND('Mapa final'!#REF!="Baja",'Mapa final'!#REF!="Catastrófico"),CONCATENATE("R1C",'Mapa final'!#REF!),"")</f>
        <v>#REF!</v>
      </c>
      <c r="AL36" s="44" t="e">
        <f>IF(AND('Mapa final'!#REF!="Baja",'Mapa final'!#REF!="Catastrófico"),CONCATENATE("R1C",'Mapa final'!#REF!),"")</f>
        <v>#REF!</v>
      </c>
      <c r="AM36" s="45" t="e">
        <f>IF(AND('Mapa final'!#REF!="Baja",'Mapa final'!#REF!="Catastrófico"),CONCATENATE("R1C",'Mapa final'!#REF!),"")</f>
        <v>#REF!</v>
      </c>
      <c r="AN36" s="39"/>
      <c r="AO36" s="261" t="s">
        <v>157</v>
      </c>
      <c r="AP36" s="236"/>
      <c r="AQ36" s="236"/>
      <c r="AR36" s="236"/>
      <c r="AS36" s="236"/>
      <c r="AT36" s="237"/>
    </row>
    <row r="37" spans="2:46" ht="15" customHeight="1" x14ac:dyDescent="0.25">
      <c r="B37" s="254"/>
      <c r="C37" s="143"/>
      <c r="D37" s="155"/>
      <c r="E37" s="154"/>
      <c r="F37" s="143"/>
      <c r="G37" s="143"/>
      <c r="H37" s="143"/>
      <c r="I37" s="143"/>
      <c r="J37" s="70" t="str">
        <f>IF(AND('Mapa final'!$Y$21="Baja",'Mapa final'!$AA$21="Leve"),CONCATENATE("R2C",'Mapa final'!$O$21),"")</f>
        <v/>
      </c>
      <c r="K37" s="71" t="e">
        <f>IF(AND('Mapa final'!#REF!="Baja",'Mapa final'!#REF!="Leve"),CONCATENATE("R2C",'Mapa final'!#REF!),"")</f>
        <v>#REF!</v>
      </c>
      <c r="L37" s="71" t="e">
        <f>IF(AND('Mapa final'!#REF!="Baja",'Mapa final'!#REF!="Leve"),CONCATENATE("R2C",'Mapa final'!#REF!),"")</f>
        <v>#REF!</v>
      </c>
      <c r="M37" s="71" t="e">
        <f>IF(AND('Mapa final'!#REF!="Baja",'Mapa final'!#REF!="Leve"),CONCATENATE("R2C",'Mapa final'!#REF!),"")</f>
        <v>#REF!</v>
      </c>
      <c r="N37" s="71" t="str">
        <f>IF(AND('Mapa final'!$Y$22="Baja",'Mapa final'!$AA$22="Leve"),CONCATENATE("R2C",'Mapa final'!$O$22),"")</f>
        <v/>
      </c>
      <c r="O37" s="72" t="str">
        <f>IF(AND('Mapa final'!$Y$23="Baja",'Mapa final'!$AA$23="Leve"),CONCATENATE("R2C",'Mapa final'!$O$23),"")</f>
        <v/>
      </c>
      <c r="P37" s="61" t="str">
        <f>IF(AND('Mapa final'!$Y$21="Baja",'Mapa final'!$AA$21="Menor"),CONCATENATE("R2C",'Mapa final'!$O$21),"")</f>
        <v/>
      </c>
      <c r="Q37" s="62" t="e">
        <f>IF(AND('Mapa final'!#REF!="Baja",'Mapa final'!#REF!="Menor"),CONCATENATE("R2C",'Mapa final'!#REF!),"")</f>
        <v>#REF!</v>
      </c>
      <c r="R37" s="62" t="e">
        <f>IF(AND('Mapa final'!#REF!="Baja",'Mapa final'!#REF!="Menor"),CONCATENATE("R2C",'Mapa final'!#REF!),"")</f>
        <v>#REF!</v>
      </c>
      <c r="S37" s="62" t="e">
        <f>IF(AND('Mapa final'!#REF!="Baja",'Mapa final'!#REF!="Menor"),CONCATENATE("R2C",'Mapa final'!#REF!),"")</f>
        <v>#REF!</v>
      </c>
      <c r="T37" s="62" t="str">
        <f>IF(AND('Mapa final'!$Y$22="Baja",'Mapa final'!$AA$22="Menor"),CONCATENATE("R2C",'Mapa final'!$O$22),"")</f>
        <v/>
      </c>
      <c r="U37" s="63" t="str">
        <f>IF(AND('Mapa final'!$Y$23="Baja",'Mapa final'!$AA$23="Menor"),CONCATENATE("R2C",'Mapa final'!$O$23),"")</f>
        <v/>
      </c>
      <c r="V37" s="61" t="str">
        <f>IF(AND('Mapa final'!$Y$21="Baja",'Mapa final'!$AA$21="Moderado"),CONCATENATE("R2C",'Mapa final'!$O$21),"")</f>
        <v/>
      </c>
      <c r="W37" s="62" t="e">
        <f>IF(AND('Mapa final'!#REF!="Baja",'Mapa final'!#REF!="Moderado"),CONCATENATE("R2C",'Mapa final'!#REF!),"")</f>
        <v>#REF!</v>
      </c>
      <c r="X37" s="62" t="e">
        <f>IF(AND('Mapa final'!#REF!="Baja",'Mapa final'!#REF!="Moderado"),CONCATENATE("R2C",'Mapa final'!#REF!),"")</f>
        <v>#REF!</v>
      </c>
      <c r="Y37" s="62" t="e">
        <f>IF(AND('Mapa final'!#REF!="Baja",'Mapa final'!#REF!="Moderado"),CONCATENATE("R2C",'Mapa final'!#REF!),"")</f>
        <v>#REF!</v>
      </c>
      <c r="Z37" s="62" t="str">
        <f>IF(AND('Mapa final'!$Y$22="Baja",'Mapa final'!$AA$22="Moderado"),CONCATENATE("R2C",'Mapa final'!$O$22),"")</f>
        <v/>
      </c>
      <c r="AA37" s="63" t="str">
        <f>IF(AND('Mapa final'!$Y$23="Baja",'Mapa final'!$AA$23="Moderado"),CONCATENATE("R2C",'Mapa final'!$O$23),"")</f>
        <v/>
      </c>
      <c r="AB37" s="46" t="str">
        <f>IF(AND('Mapa final'!$Y$21="Baja",'Mapa final'!$AA$21="Mayor"),CONCATENATE("R2C",'Mapa final'!$O$21),"")</f>
        <v/>
      </c>
      <c r="AC37" s="47" t="e">
        <f>IF(AND('Mapa final'!#REF!="Baja",'Mapa final'!#REF!="Mayor"),CONCATENATE("R2C",'Mapa final'!#REF!),"")</f>
        <v>#REF!</v>
      </c>
      <c r="AD37" s="47" t="e">
        <f>IF(AND('Mapa final'!#REF!="Baja",'Mapa final'!#REF!="Mayor"),CONCATENATE("R2C",'Mapa final'!#REF!),"")</f>
        <v>#REF!</v>
      </c>
      <c r="AE37" s="47" t="e">
        <f>IF(AND('Mapa final'!#REF!="Baja",'Mapa final'!#REF!="Mayor"),CONCATENATE("R2C",'Mapa final'!#REF!),"")</f>
        <v>#REF!</v>
      </c>
      <c r="AF37" s="47" t="str">
        <f>IF(AND('Mapa final'!$Y$22="Baja",'Mapa final'!$AA$22="Mayor"),CONCATENATE("R2C",'Mapa final'!$O$22),"")</f>
        <v/>
      </c>
      <c r="AG37" s="48" t="str">
        <f>IF(AND('Mapa final'!$Y$23="Baja",'Mapa final'!$AA$23="Mayor"),CONCATENATE("R2C",'Mapa final'!$O$23),"")</f>
        <v/>
      </c>
      <c r="AH37" s="49" t="str">
        <f>IF(AND('Mapa final'!$Y$21="Baja",'Mapa final'!$AA$21="Catastrófico"),CONCATENATE("R2C",'Mapa final'!$O$21),"")</f>
        <v/>
      </c>
      <c r="AI37" s="50" t="e">
        <f>IF(AND('Mapa final'!#REF!="Baja",'Mapa final'!#REF!="Catastrófico"),CONCATENATE("R2C",'Mapa final'!#REF!),"")</f>
        <v>#REF!</v>
      </c>
      <c r="AJ37" s="50" t="e">
        <f>IF(AND('Mapa final'!#REF!="Baja",'Mapa final'!#REF!="Catastrófico"),CONCATENATE("R2C",'Mapa final'!#REF!),"")</f>
        <v>#REF!</v>
      </c>
      <c r="AK37" s="50" t="e">
        <f>IF(AND('Mapa final'!#REF!="Baja",'Mapa final'!#REF!="Catastrófico"),CONCATENATE("R2C",'Mapa final'!#REF!),"")</f>
        <v>#REF!</v>
      </c>
      <c r="AL37" s="50" t="str">
        <f>IF(AND('Mapa final'!$Y$22="Baja",'Mapa final'!$AA$22="Catastrófico"),CONCATENATE("R2C",'Mapa final'!$O$22),"")</f>
        <v/>
      </c>
      <c r="AM37" s="51" t="str">
        <f>IF(AND('Mapa final'!$Y$23="Baja",'Mapa final'!$AA$23="Catastrófico"),CONCATENATE("R2C",'Mapa final'!$O$23),"")</f>
        <v/>
      </c>
      <c r="AN37" s="39"/>
      <c r="AO37" s="238"/>
      <c r="AP37" s="143"/>
      <c r="AQ37" s="143"/>
      <c r="AR37" s="143"/>
      <c r="AS37" s="143"/>
      <c r="AT37" s="239"/>
    </row>
    <row r="38" spans="2:46" ht="15" customHeight="1" x14ac:dyDescent="0.25">
      <c r="B38" s="254"/>
      <c r="C38" s="143"/>
      <c r="D38" s="155"/>
      <c r="E38" s="154"/>
      <c r="F38" s="143"/>
      <c r="G38" s="143"/>
      <c r="H38" s="143"/>
      <c r="I38" s="143"/>
      <c r="J38" s="70" t="str">
        <f>IF(AND('Mapa final'!$Y$26="Baja",'Mapa final'!$AA$26="Leve"),CONCATENATE("R3C",'Mapa final'!$O$26),"")</f>
        <v/>
      </c>
      <c r="K38" s="71" t="str">
        <f>IF(AND('Mapa final'!$Y$27="Baja",'Mapa final'!$AA$27="Leve"),CONCATENATE("R3C",'Mapa final'!$O$27),"")</f>
        <v/>
      </c>
      <c r="L38" s="71" t="str">
        <f>IF(AND('Mapa final'!$Y$28="Baja",'Mapa final'!$AA$28="Leve"),CONCATENATE("R3C",'Mapa final'!$O$28),"")</f>
        <v/>
      </c>
      <c r="M38" s="71" t="e">
        <f>IF(AND('Mapa final'!#REF!="Baja",'Mapa final'!#REF!="Leve"),CONCATENATE("R3C",'Mapa final'!#REF!),"")</f>
        <v>#REF!</v>
      </c>
      <c r="N38" s="71" t="e">
        <f>IF(AND('Mapa final'!#REF!="Baja",'Mapa final'!#REF!="Leve"),CONCATENATE("R3C",'Mapa final'!#REF!),"")</f>
        <v>#REF!</v>
      </c>
      <c r="O38" s="72" t="e">
        <f>IF(AND('Mapa final'!#REF!="Baja",'Mapa final'!#REF!="Leve"),CONCATENATE("R3C",'Mapa final'!#REF!),"")</f>
        <v>#REF!</v>
      </c>
      <c r="P38" s="61" t="str">
        <f>IF(AND('Mapa final'!$Y$26="Baja",'Mapa final'!$AA$26="Menor"),CONCATENATE("R3C",'Mapa final'!$O$26),"")</f>
        <v/>
      </c>
      <c r="Q38" s="62" t="str">
        <f>IF(AND('Mapa final'!$Y$27="Baja",'Mapa final'!$AA$27="Menor"),CONCATENATE("R3C",'Mapa final'!$O$27),"")</f>
        <v/>
      </c>
      <c r="R38" s="62" t="str">
        <f>IF(AND('Mapa final'!$Y$28="Baja",'Mapa final'!$AA$28="Menor"),CONCATENATE("R3C",'Mapa final'!$O$28),"")</f>
        <v/>
      </c>
      <c r="S38" s="62" t="e">
        <f>IF(AND('Mapa final'!#REF!="Baja",'Mapa final'!#REF!="Menor"),CONCATENATE("R3C",'Mapa final'!#REF!),"")</f>
        <v>#REF!</v>
      </c>
      <c r="T38" s="62" t="e">
        <f>IF(AND('Mapa final'!#REF!="Baja",'Mapa final'!#REF!="Menor"),CONCATENATE("R3C",'Mapa final'!#REF!),"")</f>
        <v>#REF!</v>
      </c>
      <c r="U38" s="63" t="e">
        <f>IF(AND('Mapa final'!#REF!="Baja",'Mapa final'!#REF!="Menor"),CONCATENATE("R3C",'Mapa final'!#REF!),"")</f>
        <v>#REF!</v>
      </c>
      <c r="V38" s="61" t="str">
        <f>IF(AND('Mapa final'!$Y$26="Baja",'Mapa final'!$AA$26="Moderado"),CONCATENATE("R3C",'Mapa final'!$O$26),"")</f>
        <v/>
      </c>
      <c r="W38" s="62" t="str">
        <f>IF(AND('Mapa final'!$Y$27="Baja",'Mapa final'!$AA$27="Moderado"),CONCATENATE("R3C",'Mapa final'!$O$27),"")</f>
        <v/>
      </c>
      <c r="X38" s="62" t="str">
        <f>IF(AND('Mapa final'!$Y$28="Baja",'Mapa final'!$AA$28="Moderado"),CONCATENATE("R3C",'Mapa final'!$O$28),"")</f>
        <v/>
      </c>
      <c r="Y38" s="62" t="e">
        <f>IF(AND('Mapa final'!#REF!="Baja",'Mapa final'!#REF!="Moderado"),CONCATENATE("R3C",'Mapa final'!#REF!),"")</f>
        <v>#REF!</v>
      </c>
      <c r="Z38" s="62" t="e">
        <f>IF(AND('Mapa final'!#REF!="Baja",'Mapa final'!#REF!="Moderado"),CONCATENATE("R3C",'Mapa final'!#REF!),"")</f>
        <v>#REF!</v>
      </c>
      <c r="AA38" s="63" t="e">
        <f>IF(AND('Mapa final'!#REF!="Baja",'Mapa final'!#REF!="Moderado"),CONCATENATE("R3C",'Mapa final'!#REF!),"")</f>
        <v>#REF!</v>
      </c>
      <c r="AB38" s="46" t="str">
        <f>IF(AND('Mapa final'!$Y$26="Baja",'Mapa final'!$AA$26="Mayor"),CONCATENATE("R3C",'Mapa final'!$O$26),"")</f>
        <v/>
      </c>
      <c r="AC38" s="47" t="str">
        <f>IF(AND('Mapa final'!$Y$27="Baja",'Mapa final'!$AA$27="Mayor"),CONCATENATE("R3C",'Mapa final'!$O$27),"")</f>
        <v/>
      </c>
      <c r="AD38" s="47" t="str">
        <f>IF(AND('Mapa final'!$Y$28="Baja",'Mapa final'!$AA$28="Mayor"),CONCATENATE("R3C",'Mapa final'!$O$28),"")</f>
        <v/>
      </c>
      <c r="AE38" s="47" t="e">
        <f>IF(AND('Mapa final'!#REF!="Baja",'Mapa final'!#REF!="Mayor"),CONCATENATE("R3C",'Mapa final'!#REF!),"")</f>
        <v>#REF!</v>
      </c>
      <c r="AF38" s="47" t="e">
        <f>IF(AND('Mapa final'!#REF!="Baja",'Mapa final'!#REF!="Mayor"),CONCATENATE("R3C",'Mapa final'!#REF!),"")</f>
        <v>#REF!</v>
      </c>
      <c r="AG38" s="48" t="e">
        <f>IF(AND('Mapa final'!#REF!="Baja",'Mapa final'!#REF!="Mayor"),CONCATENATE("R3C",'Mapa final'!#REF!),"")</f>
        <v>#REF!</v>
      </c>
      <c r="AH38" s="49" t="str">
        <f>IF(AND('Mapa final'!$Y$26="Baja",'Mapa final'!$AA$26="Catastrófico"),CONCATENATE("R3C",'Mapa final'!$O$26),"")</f>
        <v/>
      </c>
      <c r="AI38" s="50" t="str">
        <f>IF(AND('Mapa final'!$Y$27="Baja",'Mapa final'!$AA$27="Catastrófico"),CONCATENATE("R3C",'Mapa final'!$O$27),"")</f>
        <v/>
      </c>
      <c r="AJ38" s="50" t="str">
        <f>IF(AND('Mapa final'!$Y$28="Baja",'Mapa final'!$AA$28="Catastrófico"),CONCATENATE("R3C",'Mapa final'!$O$28),"")</f>
        <v/>
      </c>
      <c r="AK38" s="50" t="e">
        <f>IF(AND('Mapa final'!#REF!="Baja",'Mapa final'!#REF!="Catastrófico"),CONCATENATE("R3C",'Mapa final'!#REF!),"")</f>
        <v>#REF!</v>
      </c>
      <c r="AL38" s="50" t="e">
        <f>IF(AND('Mapa final'!#REF!="Baja",'Mapa final'!#REF!="Catastrófico"),CONCATENATE("R3C",'Mapa final'!#REF!),"")</f>
        <v>#REF!</v>
      </c>
      <c r="AM38" s="51" t="e">
        <f>IF(AND('Mapa final'!#REF!="Baja",'Mapa final'!#REF!="Catastrófico"),CONCATENATE("R3C",'Mapa final'!#REF!),"")</f>
        <v>#REF!</v>
      </c>
      <c r="AN38" s="39"/>
      <c r="AO38" s="238"/>
      <c r="AP38" s="143"/>
      <c r="AQ38" s="143"/>
      <c r="AR38" s="143"/>
      <c r="AS38" s="143"/>
      <c r="AT38" s="239"/>
    </row>
    <row r="39" spans="2:46" ht="15" customHeight="1" x14ac:dyDescent="0.25">
      <c r="B39" s="254"/>
      <c r="C39" s="143"/>
      <c r="D39" s="155"/>
      <c r="E39" s="154"/>
      <c r="F39" s="143"/>
      <c r="G39" s="143"/>
      <c r="H39" s="143"/>
      <c r="I39" s="143"/>
      <c r="J39" s="70" t="str">
        <f>IF(AND('Mapa final'!$Y$31="Baja",'Mapa final'!$AA$31="Leve"),CONCATENATE("R4C",'Mapa final'!$O$31),"")</f>
        <v/>
      </c>
      <c r="K39" s="71" t="str">
        <f>IF(AND('Mapa final'!$Y$32="Baja",'Mapa final'!$AA$32="Leve"),CONCATENATE("R4C",'Mapa final'!$O$32),"")</f>
        <v/>
      </c>
      <c r="L39" s="71" t="e">
        <f>IF(AND('Mapa final'!#REF!="Baja",'Mapa final'!#REF!="Leve"),CONCATENATE("R4C",'Mapa final'!#REF!),"")</f>
        <v>#REF!</v>
      </c>
      <c r="M39" s="71" t="str">
        <f>IF(AND('Mapa final'!$Y$33="Baja",'Mapa final'!$AA$33="Leve"),CONCATENATE("R4C",'Mapa final'!$O$33),"")</f>
        <v/>
      </c>
      <c r="N39" s="71" t="e">
        <f>IF(AND('Mapa final'!#REF!="Baja",'Mapa final'!#REF!="Leve"),CONCATENATE("R4C",'Mapa final'!#REF!),"")</f>
        <v>#REF!</v>
      </c>
      <c r="O39" s="72" t="e">
        <f>IF(AND('Mapa final'!#REF!="Baja",'Mapa final'!#REF!="Leve"),CONCATENATE("R4C",'Mapa final'!#REF!),"")</f>
        <v>#REF!</v>
      </c>
      <c r="P39" s="61" t="str">
        <f>IF(AND('Mapa final'!$Y$31="Baja",'Mapa final'!$AA$31="Menor"),CONCATENATE("R4C",'Mapa final'!$O$31),"")</f>
        <v/>
      </c>
      <c r="Q39" s="62" t="str">
        <f>IF(AND('Mapa final'!$Y$32="Baja",'Mapa final'!$AA$32="Menor"),CONCATENATE("R4C",'Mapa final'!$O$32),"")</f>
        <v/>
      </c>
      <c r="R39" s="62" t="e">
        <f>IF(AND('Mapa final'!#REF!="Baja",'Mapa final'!#REF!="Menor"),CONCATENATE("R4C",'Mapa final'!#REF!),"")</f>
        <v>#REF!</v>
      </c>
      <c r="S39" s="62" t="str">
        <f>IF(AND('Mapa final'!$Y$33="Baja",'Mapa final'!$AA$33="Menor"),CONCATENATE("R4C",'Mapa final'!$O$33),"")</f>
        <v/>
      </c>
      <c r="T39" s="62" t="e">
        <f>IF(AND('Mapa final'!#REF!="Baja",'Mapa final'!#REF!="Menor"),CONCATENATE("R4C",'Mapa final'!#REF!),"")</f>
        <v>#REF!</v>
      </c>
      <c r="U39" s="63" t="e">
        <f>IF(AND('Mapa final'!#REF!="Baja",'Mapa final'!#REF!="Menor"),CONCATENATE("R4C",'Mapa final'!#REF!),"")</f>
        <v>#REF!</v>
      </c>
      <c r="V39" s="61" t="str">
        <f>IF(AND('Mapa final'!$Y$31="Baja",'Mapa final'!$AA$31="Moderado"),CONCATENATE("R4C",'Mapa final'!$O$31),"")</f>
        <v/>
      </c>
      <c r="W39" s="62" t="str">
        <f>IF(AND('Mapa final'!$Y$32="Baja",'Mapa final'!$AA$32="Moderado"),CONCATENATE("R4C",'Mapa final'!$O$32),"")</f>
        <v/>
      </c>
      <c r="X39" s="62" t="e">
        <f>IF(AND('Mapa final'!#REF!="Baja",'Mapa final'!#REF!="Moderado"),CONCATENATE("R4C",'Mapa final'!#REF!),"")</f>
        <v>#REF!</v>
      </c>
      <c r="Y39" s="62" t="str">
        <f>IF(AND('Mapa final'!$Y$33="Baja",'Mapa final'!$AA$33="Moderado"),CONCATENATE("R4C",'Mapa final'!$O$33),"")</f>
        <v/>
      </c>
      <c r="Z39" s="62" t="e">
        <f>IF(AND('Mapa final'!#REF!="Baja",'Mapa final'!#REF!="Moderado"),CONCATENATE("R4C",'Mapa final'!#REF!),"")</f>
        <v>#REF!</v>
      </c>
      <c r="AA39" s="63" t="e">
        <f>IF(AND('Mapa final'!#REF!="Baja",'Mapa final'!#REF!="Moderado"),CONCATENATE("R4C",'Mapa final'!#REF!),"")</f>
        <v>#REF!</v>
      </c>
      <c r="AB39" s="46" t="str">
        <f>IF(AND('Mapa final'!$Y$31="Baja",'Mapa final'!$AA$31="Mayor"),CONCATENATE("R4C",'Mapa final'!$O$31),"")</f>
        <v/>
      </c>
      <c r="AC39" s="47" t="str">
        <f>IF(AND('Mapa final'!$Y$32="Baja",'Mapa final'!$AA$32="Mayor"),CONCATENATE("R4C",'Mapa final'!$O$32),"")</f>
        <v/>
      </c>
      <c r="AD39" s="47" t="e">
        <f>IF(AND('Mapa final'!#REF!="Baja",'Mapa final'!#REF!="Mayor"),CONCATENATE("R4C",'Mapa final'!#REF!),"")</f>
        <v>#REF!</v>
      </c>
      <c r="AE39" s="47" t="str">
        <f>IF(AND('Mapa final'!$Y$33="Baja",'Mapa final'!$AA$33="Mayor"),CONCATENATE("R4C",'Mapa final'!$O$33),"")</f>
        <v/>
      </c>
      <c r="AF39" s="47" t="e">
        <f>IF(AND('Mapa final'!#REF!="Baja",'Mapa final'!#REF!="Mayor"),CONCATENATE("R4C",'Mapa final'!#REF!),"")</f>
        <v>#REF!</v>
      </c>
      <c r="AG39" s="48" t="e">
        <f>IF(AND('Mapa final'!#REF!="Baja",'Mapa final'!#REF!="Mayor"),CONCATENATE("R4C",'Mapa final'!#REF!),"")</f>
        <v>#REF!</v>
      </c>
      <c r="AH39" s="49" t="str">
        <f>IF(AND('Mapa final'!$Y$31="Baja",'Mapa final'!$AA$31="Catastrófico"),CONCATENATE("R4C",'Mapa final'!$O$31),"")</f>
        <v/>
      </c>
      <c r="AI39" s="50" t="str">
        <f>IF(AND('Mapa final'!$Y$32="Baja",'Mapa final'!$AA$32="Catastrófico"),CONCATENATE("R4C",'Mapa final'!$O$32),"")</f>
        <v/>
      </c>
      <c r="AJ39" s="50" t="e">
        <f>IF(AND('Mapa final'!#REF!="Baja",'Mapa final'!#REF!="Catastrófico"),CONCATENATE("R4C",'Mapa final'!#REF!),"")</f>
        <v>#REF!</v>
      </c>
      <c r="AK39" s="50" t="str">
        <f>IF(AND('Mapa final'!$Y$33="Baja",'Mapa final'!$AA$33="Catastrófico"),CONCATENATE("R4C",'Mapa final'!$O$33),"")</f>
        <v/>
      </c>
      <c r="AL39" s="50" t="e">
        <f>IF(AND('Mapa final'!#REF!="Baja",'Mapa final'!#REF!="Catastrófico"),CONCATENATE("R4C",'Mapa final'!#REF!),"")</f>
        <v>#REF!</v>
      </c>
      <c r="AM39" s="51" t="e">
        <f>IF(AND('Mapa final'!#REF!="Baja",'Mapa final'!#REF!="Catastrófico"),CONCATENATE("R4C",'Mapa final'!#REF!),"")</f>
        <v>#REF!</v>
      </c>
      <c r="AN39" s="39"/>
      <c r="AO39" s="238"/>
      <c r="AP39" s="143"/>
      <c r="AQ39" s="143"/>
      <c r="AR39" s="143"/>
      <c r="AS39" s="143"/>
      <c r="AT39" s="239"/>
    </row>
    <row r="40" spans="2:46" ht="15" customHeight="1" x14ac:dyDescent="0.25">
      <c r="B40" s="254"/>
      <c r="C40" s="143"/>
      <c r="D40" s="155"/>
      <c r="E40" s="154"/>
      <c r="F40" s="143"/>
      <c r="G40" s="143"/>
      <c r="H40" s="143"/>
      <c r="I40" s="143"/>
      <c r="J40" s="70" t="str">
        <f>IF(AND('Mapa final'!$Y$36="Baja",'Mapa final'!$AA$36="Leve"),CONCATENATE("R5C",'Mapa final'!$O$36),"")</f>
        <v/>
      </c>
      <c r="K40" s="71" t="str">
        <f>IF(AND('Mapa final'!$Y$37="Baja",'Mapa final'!$AA$37="Leve"),CONCATENATE("R5C",'Mapa final'!$O$37),"")</f>
        <v/>
      </c>
      <c r="L40" s="71" t="str">
        <f>IF(AND('Mapa final'!$Y$38="Baja",'Mapa final'!$AA$38="Leve"),CONCATENATE("R5C",'Mapa final'!$O$38),"")</f>
        <v/>
      </c>
      <c r="M40" s="71" t="e">
        <f>IF(AND('Mapa final'!#REF!="Baja",'Mapa final'!#REF!="Leve"),CONCATENATE("R5C",'Mapa final'!#REF!),"")</f>
        <v>#REF!</v>
      </c>
      <c r="N40" s="71" t="e">
        <f>IF(AND('Mapa final'!#REF!="Baja",'Mapa final'!#REF!="Leve"),CONCATENATE("R5C",'Mapa final'!#REF!),"")</f>
        <v>#REF!</v>
      </c>
      <c r="O40" s="72" t="e">
        <f>IF(AND('Mapa final'!#REF!="Baja",'Mapa final'!#REF!="Leve"),CONCATENATE("R5C",'Mapa final'!#REF!),"")</f>
        <v>#REF!</v>
      </c>
      <c r="P40" s="61" t="str">
        <f>IF(AND('Mapa final'!$Y$36="Baja",'Mapa final'!$AA$36="Menor"),CONCATENATE("R5C",'Mapa final'!$O$36),"")</f>
        <v/>
      </c>
      <c r="Q40" s="62" t="str">
        <f>IF(AND('Mapa final'!$Y$37="Baja",'Mapa final'!$AA$37="Menor"),CONCATENATE("R5C",'Mapa final'!$O$37),"")</f>
        <v/>
      </c>
      <c r="R40" s="62" t="str">
        <f>IF(AND('Mapa final'!$Y$38="Baja",'Mapa final'!$AA$38="Menor"),CONCATENATE("R5C",'Mapa final'!$O$38),"")</f>
        <v/>
      </c>
      <c r="S40" s="62" t="e">
        <f>IF(AND('Mapa final'!#REF!="Baja",'Mapa final'!#REF!="Menor"),CONCATENATE("R5C",'Mapa final'!#REF!),"")</f>
        <v>#REF!</v>
      </c>
      <c r="T40" s="62" t="e">
        <f>IF(AND('Mapa final'!#REF!="Baja",'Mapa final'!#REF!="Menor"),CONCATENATE("R5C",'Mapa final'!#REF!),"")</f>
        <v>#REF!</v>
      </c>
      <c r="U40" s="63" t="e">
        <f>IF(AND('Mapa final'!#REF!="Baja",'Mapa final'!#REF!="Menor"),CONCATENATE("R5C",'Mapa final'!#REF!),"")</f>
        <v>#REF!</v>
      </c>
      <c r="V40" s="61" t="str">
        <f>IF(AND('Mapa final'!$Y$36="Baja",'Mapa final'!$AA$36="Moderado"),CONCATENATE("R5C",'Mapa final'!$O$36),"")</f>
        <v/>
      </c>
      <c r="W40" s="62" t="str">
        <f>IF(AND('Mapa final'!$Y$37="Baja",'Mapa final'!$AA$37="Moderado"),CONCATENATE("R5C",'Mapa final'!$O$37),"")</f>
        <v/>
      </c>
      <c r="X40" s="62" t="str">
        <f>IF(AND('Mapa final'!$Y$38="Baja",'Mapa final'!$AA$38="Moderado"),CONCATENATE("R5C",'Mapa final'!$O$38),"")</f>
        <v/>
      </c>
      <c r="Y40" s="62" t="e">
        <f>IF(AND('Mapa final'!#REF!="Baja",'Mapa final'!#REF!="Moderado"),CONCATENATE("R5C",'Mapa final'!#REF!),"")</f>
        <v>#REF!</v>
      </c>
      <c r="Z40" s="62" t="e">
        <f>IF(AND('Mapa final'!#REF!="Baja",'Mapa final'!#REF!="Moderado"),CONCATENATE("R5C",'Mapa final'!#REF!),"")</f>
        <v>#REF!</v>
      </c>
      <c r="AA40" s="63" t="e">
        <f>IF(AND('Mapa final'!#REF!="Baja",'Mapa final'!#REF!="Moderado"),CONCATENATE("R5C",'Mapa final'!#REF!),"")</f>
        <v>#REF!</v>
      </c>
      <c r="AB40" s="46" t="str">
        <f>IF(AND('Mapa final'!$Y$36="Baja",'Mapa final'!$AA$36="Mayor"),CONCATENATE("R5C",'Mapa final'!$O$36),"")</f>
        <v/>
      </c>
      <c r="AC40" s="47" t="str">
        <f>IF(AND('Mapa final'!$Y$37="Baja",'Mapa final'!$AA$37="Mayor"),CONCATENATE("R5C",'Mapa final'!$O$37),"")</f>
        <v/>
      </c>
      <c r="AD40" s="47" t="str">
        <f>IF(AND('Mapa final'!$Y$38="Baja",'Mapa final'!$AA$38="Mayor"),CONCATENATE("R5C",'Mapa final'!$O$38),"")</f>
        <v/>
      </c>
      <c r="AE40" s="47" t="e">
        <f>IF(AND('Mapa final'!#REF!="Baja",'Mapa final'!#REF!="Mayor"),CONCATENATE("R5C",'Mapa final'!#REF!),"")</f>
        <v>#REF!</v>
      </c>
      <c r="AF40" s="47" t="e">
        <f>IF(AND('Mapa final'!#REF!="Baja",'Mapa final'!#REF!="Mayor"),CONCATENATE("R5C",'Mapa final'!#REF!),"")</f>
        <v>#REF!</v>
      </c>
      <c r="AG40" s="48" t="e">
        <f>IF(AND('Mapa final'!#REF!="Baja",'Mapa final'!#REF!="Mayor"),CONCATENATE("R5C",'Mapa final'!#REF!),"")</f>
        <v>#REF!</v>
      </c>
      <c r="AH40" s="49" t="str">
        <f>IF(AND('Mapa final'!$Y$36="Baja",'Mapa final'!$AA$36="Catastrófico"),CONCATENATE("R5C",'Mapa final'!$O$36),"")</f>
        <v/>
      </c>
      <c r="AI40" s="50" t="str">
        <f>IF(AND('Mapa final'!$Y$37="Baja",'Mapa final'!$AA$37="Catastrófico"),CONCATENATE("R5C",'Mapa final'!$O$37),"")</f>
        <v/>
      </c>
      <c r="AJ40" s="50" t="str">
        <f>IF(AND('Mapa final'!$Y$38="Baja",'Mapa final'!$AA$38="Catastrófico"),CONCATENATE("R5C",'Mapa final'!$O$38),"")</f>
        <v/>
      </c>
      <c r="AK40" s="50" t="e">
        <f>IF(AND('Mapa final'!#REF!="Baja",'Mapa final'!#REF!="Catastrófico"),CONCATENATE("R5C",'Mapa final'!#REF!),"")</f>
        <v>#REF!</v>
      </c>
      <c r="AL40" s="50" t="e">
        <f>IF(AND('Mapa final'!#REF!="Baja",'Mapa final'!#REF!="Catastrófico"),CONCATENATE("R5C",'Mapa final'!#REF!),"")</f>
        <v>#REF!</v>
      </c>
      <c r="AM40" s="51" t="e">
        <f>IF(AND('Mapa final'!#REF!="Baja",'Mapa final'!#REF!="Catastrófico"),CONCATENATE("R5C",'Mapa final'!#REF!),"")</f>
        <v>#REF!</v>
      </c>
      <c r="AN40" s="39"/>
      <c r="AO40" s="238"/>
      <c r="AP40" s="143"/>
      <c r="AQ40" s="143"/>
      <c r="AR40" s="143"/>
      <c r="AS40" s="143"/>
      <c r="AT40" s="239"/>
    </row>
    <row r="41" spans="2:46" ht="15" customHeight="1" x14ac:dyDescent="0.25">
      <c r="B41" s="254"/>
      <c r="C41" s="143"/>
      <c r="D41" s="155"/>
      <c r="E41" s="154"/>
      <c r="F41" s="143"/>
      <c r="G41" s="143"/>
      <c r="H41" s="143"/>
      <c r="I41" s="143"/>
      <c r="J41" s="70" t="str">
        <f>IF(AND('Mapa final'!$Y$41="Baja",'Mapa final'!$AA$41="Leve"),CONCATENATE("R6C",'Mapa final'!$O$41),"")</f>
        <v/>
      </c>
      <c r="K41" s="71" t="str">
        <f>IF(AND('Mapa final'!$Y$42="Baja",'Mapa final'!$AA$42="Leve"),CONCATENATE("R6C",'Mapa final'!$O$42),"")</f>
        <v/>
      </c>
      <c r="L41" s="71" t="str">
        <f>IF(AND('Mapa final'!$Y$43="Baja",'Mapa final'!$AA$43="Leve"),CONCATENATE("R6C",'Mapa final'!$O$43),"")</f>
        <v/>
      </c>
      <c r="M41" s="71" t="e">
        <f>IF(AND('Mapa final'!#REF!="Baja",'Mapa final'!#REF!="Leve"),CONCATENATE("R6C",'Mapa final'!#REF!),"")</f>
        <v>#REF!</v>
      </c>
      <c r="N41" s="71" t="e">
        <f>IF(AND('Mapa final'!#REF!="Baja",'Mapa final'!#REF!="Leve"),CONCATENATE("R6C",'Mapa final'!#REF!),"")</f>
        <v>#REF!</v>
      </c>
      <c r="O41" s="72" t="e">
        <f>IF(AND('Mapa final'!#REF!="Baja",'Mapa final'!#REF!="Leve"),CONCATENATE("R6C",'Mapa final'!#REF!),"")</f>
        <v>#REF!</v>
      </c>
      <c r="P41" s="61" t="str">
        <f>IF(AND('Mapa final'!$Y$41="Baja",'Mapa final'!$AA$41="Menor"),CONCATENATE("R6C",'Mapa final'!$O$41),"")</f>
        <v/>
      </c>
      <c r="Q41" s="62" t="str">
        <f>IF(AND('Mapa final'!$Y$42="Baja",'Mapa final'!$AA$42="Menor"),CONCATENATE("R6C",'Mapa final'!$O$42),"")</f>
        <v/>
      </c>
      <c r="R41" s="62" t="str">
        <f>IF(AND('Mapa final'!$Y$43="Baja",'Mapa final'!$AA$43="Menor"),CONCATENATE("R6C",'Mapa final'!$O$43),"")</f>
        <v/>
      </c>
      <c r="S41" s="62" t="e">
        <f>IF(AND('Mapa final'!#REF!="Baja",'Mapa final'!#REF!="Menor"),CONCATENATE("R6C",'Mapa final'!#REF!),"")</f>
        <v>#REF!</v>
      </c>
      <c r="T41" s="62" t="e">
        <f>IF(AND('Mapa final'!#REF!="Baja",'Mapa final'!#REF!="Menor"),CONCATENATE("R6C",'Mapa final'!#REF!),"")</f>
        <v>#REF!</v>
      </c>
      <c r="U41" s="63" t="e">
        <f>IF(AND('Mapa final'!#REF!="Baja",'Mapa final'!#REF!="Menor"),CONCATENATE("R6C",'Mapa final'!#REF!),"")</f>
        <v>#REF!</v>
      </c>
      <c r="V41" s="61" t="str">
        <f>IF(AND('Mapa final'!$Y$41="Baja",'Mapa final'!$AA$41="Moderado"),CONCATENATE("R6C",'Mapa final'!$O$41),"")</f>
        <v/>
      </c>
      <c r="W41" s="62" t="str">
        <f>IF(AND('Mapa final'!$Y$42="Baja",'Mapa final'!$AA$42="Moderado"),CONCATENATE("R6C",'Mapa final'!$O$42),"")</f>
        <v/>
      </c>
      <c r="X41" s="62" t="str">
        <f>IF(AND('Mapa final'!$Y$43="Baja",'Mapa final'!$AA$43="Moderado"),CONCATENATE("R6C",'Mapa final'!$O$43),"")</f>
        <v/>
      </c>
      <c r="Y41" s="62" t="e">
        <f>IF(AND('Mapa final'!#REF!="Baja",'Mapa final'!#REF!="Moderado"),CONCATENATE("R6C",'Mapa final'!#REF!),"")</f>
        <v>#REF!</v>
      </c>
      <c r="Z41" s="62" t="e">
        <f>IF(AND('Mapa final'!#REF!="Baja",'Mapa final'!#REF!="Moderado"),CONCATENATE("R6C",'Mapa final'!#REF!),"")</f>
        <v>#REF!</v>
      </c>
      <c r="AA41" s="63" t="e">
        <f>IF(AND('Mapa final'!#REF!="Baja",'Mapa final'!#REF!="Moderado"),CONCATENATE("R6C",'Mapa final'!#REF!),"")</f>
        <v>#REF!</v>
      </c>
      <c r="AB41" s="46" t="str">
        <f>IF(AND('Mapa final'!$Y$41="Baja",'Mapa final'!$AA$41="Mayor"),CONCATENATE("R6C",'Mapa final'!$O$41),"")</f>
        <v/>
      </c>
      <c r="AC41" s="47" t="str">
        <f>IF(AND('Mapa final'!$Y$42="Baja",'Mapa final'!$AA$42="Mayor"),CONCATENATE("R6C",'Mapa final'!$O$42),"")</f>
        <v/>
      </c>
      <c r="AD41" s="47" t="str">
        <f>IF(AND('Mapa final'!$Y$43="Baja",'Mapa final'!$AA$43="Mayor"),CONCATENATE("R6C",'Mapa final'!$O$43),"")</f>
        <v/>
      </c>
      <c r="AE41" s="47" t="e">
        <f>IF(AND('Mapa final'!#REF!="Baja",'Mapa final'!#REF!="Mayor"),CONCATENATE("R6C",'Mapa final'!#REF!),"")</f>
        <v>#REF!</v>
      </c>
      <c r="AF41" s="47" t="e">
        <f>IF(AND('Mapa final'!#REF!="Baja",'Mapa final'!#REF!="Mayor"),CONCATENATE("R6C",'Mapa final'!#REF!),"")</f>
        <v>#REF!</v>
      </c>
      <c r="AG41" s="48" t="e">
        <f>IF(AND('Mapa final'!#REF!="Baja",'Mapa final'!#REF!="Mayor"),CONCATENATE("R6C",'Mapa final'!#REF!),"")</f>
        <v>#REF!</v>
      </c>
      <c r="AH41" s="49" t="str">
        <f>IF(AND('Mapa final'!$Y$41="Baja",'Mapa final'!$AA$41="Catastrófico"),CONCATENATE("R6C",'Mapa final'!$O$41),"")</f>
        <v/>
      </c>
      <c r="AI41" s="50" t="str">
        <f>IF(AND('Mapa final'!$Y$42="Baja",'Mapa final'!$AA$42="Catastrófico"),CONCATENATE("R6C",'Mapa final'!$O$42),"")</f>
        <v/>
      </c>
      <c r="AJ41" s="50" t="str">
        <f>IF(AND('Mapa final'!$Y$43="Baja",'Mapa final'!$AA$43="Catastrófico"),CONCATENATE("R6C",'Mapa final'!$O$43),"")</f>
        <v/>
      </c>
      <c r="AK41" s="50" t="e">
        <f>IF(AND('Mapa final'!#REF!="Baja",'Mapa final'!#REF!="Catastrófico"),CONCATENATE("R6C",'Mapa final'!#REF!),"")</f>
        <v>#REF!</v>
      </c>
      <c r="AL41" s="50" t="e">
        <f>IF(AND('Mapa final'!#REF!="Baja",'Mapa final'!#REF!="Catastrófico"),CONCATENATE("R6C",'Mapa final'!#REF!),"")</f>
        <v>#REF!</v>
      </c>
      <c r="AM41" s="51" t="e">
        <f>IF(AND('Mapa final'!#REF!="Baja",'Mapa final'!#REF!="Catastrófico"),CONCATENATE("R6C",'Mapa final'!#REF!),"")</f>
        <v>#REF!</v>
      </c>
      <c r="AN41" s="39"/>
      <c r="AO41" s="238"/>
      <c r="AP41" s="143"/>
      <c r="AQ41" s="143"/>
      <c r="AR41" s="143"/>
      <c r="AS41" s="143"/>
      <c r="AT41" s="239"/>
    </row>
    <row r="42" spans="2:46" ht="15" customHeight="1" x14ac:dyDescent="0.25">
      <c r="B42" s="254"/>
      <c r="C42" s="143"/>
      <c r="D42" s="155"/>
      <c r="E42" s="154"/>
      <c r="F42" s="143"/>
      <c r="G42" s="143"/>
      <c r="H42" s="143"/>
      <c r="I42" s="143"/>
      <c r="J42" s="70" t="e">
        <f>IF(AND('Mapa final'!#REF!="Baja",'Mapa final'!#REF!="Leve"),CONCATENATE("R7C",'Mapa final'!#REF!),"")</f>
        <v>#REF!</v>
      </c>
      <c r="K42" s="71" t="e">
        <f>IF(AND('Mapa final'!#REF!="Baja",'Mapa final'!#REF!="Leve"),CONCATENATE("R7C",'Mapa final'!#REF!),"")</f>
        <v>#REF!</v>
      </c>
      <c r="L42" s="71" t="e">
        <f>IF(AND('Mapa final'!#REF!="Baja",'Mapa final'!#REF!="Leve"),CONCATENATE("R7C",'Mapa final'!#REF!),"")</f>
        <v>#REF!</v>
      </c>
      <c r="M42" s="71" t="e">
        <f>IF(AND('Mapa final'!#REF!="Baja",'Mapa final'!#REF!="Leve"),CONCATENATE("R7C",'Mapa final'!#REF!),"")</f>
        <v>#REF!</v>
      </c>
      <c r="N42" s="71" t="e">
        <f>IF(AND('Mapa final'!#REF!="Baja",'Mapa final'!#REF!="Leve"),CONCATENATE("R7C",'Mapa final'!#REF!),"")</f>
        <v>#REF!</v>
      </c>
      <c r="O42" s="72" t="e">
        <f>IF(AND('Mapa final'!#REF!="Baja",'Mapa final'!#REF!="Leve"),CONCATENATE("R7C",'Mapa final'!#REF!),"")</f>
        <v>#REF!</v>
      </c>
      <c r="P42" s="61" t="e">
        <f>IF(AND('Mapa final'!#REF!="Baja",'Mapa final'!#REF!="Menor"),CONCATENATE("R7C",'Mapa final'!#REF!),"")</f>
        <v>#REF!</v>
      </c>
      <c r="Q42" s="62" t="e">
        <f>IF(AND('Mapa final'!#REF!="Baja",'Mapa final'!#REF!="Menor"),CONCATENATE("R7C",'Mapa final'!#REF!),"")</f>
        <v>#REF!</v>
      </c>
      <c r="R42" s="62" t="e">
        <f>IF(AND('Mapa final'!#REF!="Baja",'Mapa final'!#REF!="Menor"),CONCATENATE("R7C",'Mapa final'!#REF!),"")</f>
        <v>#REF!</v>
      </c>
      <c r="S42" s="62" t="e">
        <f>IF(AND('Mapa final'!#REF!="Baja",'Mapa final'!#REF!="Menor"),CONCATENATE("R7C",'Mapa final'!#REF!),"")</f>
        <v>#REF!</v>
      </c>
      <c r="T42" s="62" t="e">
        <f>IF(AND('Mapa final'!#REF!="Baja",'Mapa final'!#REF!="Menor"),CONCATENATE("R7C",'Mapa final'!#REF!),"")</f>
        <v>#REF!</v>
      </c>
      <c r="U42" s="63" t="e">
        <f>IF(AND('Mapa final'!#REF!="Baja",'Mapa final'!#REF!="Menor"),CONCATENATE("R7C",'Mapa final'!#REF!),"")</f>
        <v>#REF!</v>
      </c>
      <c r="V42" s="61" t="e">
        <f>IF(AND('Mapa final'!#REF!="Baja",'Mapa final'!#REF!="Moderado"),CONCATENATE("R7C",'Mapa final'!#REF!),"")</f>
        <v>#REF!</v>
      </c>
      <c r="W42" s="62" t="e">
        <f>IF(AND('Mapa final'!#REF!="Baja",'Mapa final'!#REF!="Moderado"),CONCATENATE("R7C",'Mapa final'!#REF!),"")</f>
        <v>#REF!</v>
      </c>
      <c r="X42" s="62" t="e">
        <f>IF(AND('Mapa final'!#REF!="Baja",'Mapa final'!#REF!="Moderado"),CONCATENATE("R7C",'Mapa final'!#REF!),"")</f>
        <v>#REF!</v>
      </c>
      <c r="Y42" s="62" t="e">
        <f>IF(AND('Mapa final'!#REF!="Baja",'Mapa final'!#REF!="Moderado"),CONCATENATE("R7C",'Mapa final'!#REF!),"")</f>
        <v>#REF!</v>
      </c>
      <c r="Z42" s="62" t="e">
        <f>IF(AND('Mapa final'!#REF!="Baja",'Mapa final'!#REF!="Moderado"),CONCATENATE("R7C",'Mapa final'!#REF!),"")</f>
        <v>#REF!</v>
      </c>
      <c r="AA42" s="63" t="e">
        <f>IF(AND('Mapa final'!#REF!="Baja",'Mapa final'!#REF!="Moderado"),CONCATENATE("R7C",'Mapa final'!#REF!),"")</f>
        <v>#REF!</v>
      </c>
      <c r="AB42" s="46" t="e">
        <f>IF(AND('Mapa final'!#REF!="Baja",'Mapa final'!#REF!="Mayor"),CONCATENATE("R7C",'Mapa final'!#REF!),"")</f>
        <v>#REF!</v>
      </c>
      <c r="AC42" s="47" t="e">
        <f>IF(AND('Mapa final'!#REF!="Baja",'Mapa final'!#REF!="Mayor"),CONCATENATE("R7C",'Mapa final'!#REF!),"")</f>
        <v>#REF!</v>
      </c>
      <c r="AD42" s="47" t="e">
        <f>IF(AND('Mapa final'!#REF!="Baja",'Mapa final'!#REF!="Mayor"),CONCATENATE("R7C",'Mapa final'!#REF!),"")</f>
        <v>#REF!</v>
      </c>
      <c r="AE42" s="47" t="e">
        <f>IF(AND('Mapa final'!#REF!="Baja",'Mapa final'!#REF!="Mayor"),CONCATENATE("R7C",'Mapa final'!#REF!),"")</f>
        <v>#REF!</v>
      </c>
      <c r="AF42" s="47" t="e">
        <f>IF(AND('Mapa final'!#REF!="Baja",'Mapa final'!#REF!="Mayor"),CONCATENATE("R7C",'Mapa final'!#REF!),"")</f>
        <v>#REF!</v>
      </c>
      <c r="AG42" s="48" t="e">
        <f>IF(AND('Mapa final'!#REF!="Baja",'Mapa final'!#REF!="Mayor"),CONCATENATE("R7C",'Mapa final'!#REF!),"")</f>
        <v>#REF!</v>
      </c>
      <c r="AH42" s="49" t="e">
        <f>IF(AND('Mapa final'!#REF!="Baja",'Mapa final'!#REF!="Catastrófico"),CONCATENATE("R7C",'Mapa final'!#REF!),"")</f>
        <v>#REF!</v>
      </c>
      <c r="AI42" s="50" t="e">
        <f>IF(AND('Mapa final'!#REF!="Baja",'Mapa final'!#REF!="Catastrófico"),CONCATENATE("R7C",'Mapa final'!#REF!),"")</f>
        <v>#REF!</v>
      </c>
      <c r="AJ42" s="50" t="e">
        <f>IF(AND('Mapa final'!#REF!="Baja",'Mapa final'!#REF!="Catastrófico"),CONCATENATE("R7C",'Mapa final'!#REF!),"")</f>
        <v>#REF!</v>
      </c>
      <c r="AK42" s="50" t="e">
        <f>IF(AND('Mapa final'!#REF!="Baja",'Mapa final'!#REF!="Catastrófico"),CONCATENATE("R7C",'Mapa final'!#REF!),"")</f>
        <v>#REF!</v>
      </c>
      <c r="AL42" s="50" t="e">
        <f>IF(AND('Mapa final'!#REF!="Baja",'Mapa final'!#REF!="Catastrófico"),CONCATENATE("R7C",'Mapa final'!#REF!),"")</f>
        <v>#REF!</v>
      </c>
      <c r="AM42" s="51" t="e">
        <f>IF(AND('Mapa final'!#REF!="Baja",'Mapa final'!#REF!="Catastrófico"),CONCATENATE("R7C",'Mapa final'!#REF!),"")</f>
        <v>#REF!</v>
      </c>
      <c r="AN42" s="39"/>
      <c r="AO42" s="238"/>
      <c r="AP42" s="143"/>
      <c r="AQ42" s="143"/>
      <c r="AR42" s="143"/>
      <c r="AS42" s="143"/>
      <c r="AT42" s="239"/>
    </row>
    <row r="43" spans="2:46" ht="15" customHeight="1" x14ac:dyDescent="0.25">
      <c r="B43" s="254"/>
      <c r="C43" s="143"/>
      <c r="D43" s="155"/>
      <c r="E43" s="154"/>
      <c r="F43" s="143"/>
      <c r="G43" s="143"/>
      <c r="H43" s="143"/>
      <c r="I43" s="143"/>
      <c r="J43" s="70" t="e">
        <f>IF(AND('Mapa final'!#REF!="Baja",'Mapa final'!#REF!="Leve"),CONCATENATE("R8C",'Mapa final'!#REF!),"")</f>
        <v>#REF!</v>
      </c>
      <c r="K43" s="71" t="e">
        <f>IF(AND('Mapa final'!#REF!="Baja",'Mapa final'!#REF!="Leve"),CONCATENATE("R8C",'Mapa final'!#REF!),"")</f>
        <v>#REF!</v>
      </c>
      <c r="L43" s="71" t="e">
        <f>IF(AND('Mapa final'!#REF!="Baja",'Mapa final'!#REF!="Leve"),CONCATENATE("R8C",'Mapa final'!#REF!),"")</f>
        <v>#REF!</v>
      </c>
      <c r="M43" s="71" t="e">
        <f>IF(AND('Mapa final'!#REF!="Baja",'Mapa final'!#REF!="Leve"),CONCATENATE("R8C",'Mapa final'!#REF!),"")</f>
        <v>#REF!</v>
      </c>
      <c r="N43" s="71" t="e">
        <f>IF(AND('Mapa final'!#REF!="Baja",'Mapa final'!#REF!="Leve"),CONCATENATE("R8C",'Mapa final'!#REF!),"")</f>
        <v>#REF!</v>
      </c>
      <c r="O43" s="72" t="e">
        <f>IF(AND('Mapa final'!#REF!="Baja",'Mapa final'!#REF!="Leve"),CONCATENATE("R8C",'Mapa final'!#REF!),"")</f>
        <v>#REF!</v>
      </c>
      <c r="P43" s="61" t="e">
        <f>IF(AND('Mapa final'!#REF!="Baja",'Mapa final'!#REF!="Menor"),CONCATENATE("R8C",'Mapa final'!#REF!),"")</f>
        <v>#REF!</v>
      </c>
      <c r="Q43" s="62" t="e">
        <f>IF(AND('Mapa final'!#REF!="Baja",'Mapa final'!#REF!="Menor"),CONCATENATE("R8C",'Mapa final'!#REF!),"")</f>
        <v>#REF!</v>
      </c>
      <c r="R43" s="62" t="e">
        <f>IF(AND('Mapa final'!#REF!="Baja",'Mapa final'!#REF!="Menor"),CONCATENATE("R8C",'Mapa final'!#REF!),"")</f>
        <v>#REF!</v>
      </c>
      <c r="S43" s="62" t="e">
        <f>IF(AND('Mapa final'!#REF!="Baja",'Mapa final'!#REF!="Menor"),CONCATENATE("R8C",'Mapa final'!#REF!),"")</f>
        <v>#REF!</v>
      </c>
      <c r="T43" s="62" t="e">
        <f>IF(AND('Mapa final'!#REF!="Baja",'Mapa final'!#REF!="Menor"),CONCATENATE("R8C",'Mapa final'!#REF!),"")</f>
        <v>#REF!</v>
      </c>
      <c r="U43" s="63" t="e">
        <f>IF(AND('Mapa final'!#REF!="Baja",'Mapa final'!#REF!="Menor"),CONCATENATE("R8C",'Mapa final'!#REF!),"")</f>
        <v>#REF!</v>
      </c>
      <c r="V43" s="61" t="e">
        <f>IF(AND('Mapa final'!#REF!="Baja",'Mapa final'!#REF!="Moderado"),CONCATENATE("R8C",'Mapa final'!#REF!),"")</f>
        <v>#REF!</v>
      </c>
      <c r="W43" s="62" t="e">
        <f>IF(AND('Mapa final'!#REF!="Baja",'Mapa final'!#REF!="Moderado"),CONCATENATE("R8C",'Mapa final'!#REF!),"")</f>
        <v>#REF!</v>
      </c>
      <c r="X43" s="62" t="e">
        <f>IF(AND('Mapa final'!#REF!="Baja",'Mapa final'!#REF!="Moderado"),CONCATENATE("R8C",'Mapa final'!#REF!),"")</f>
        <v>#REF!</v>
      </c>
      <c r="Y43" s="62" t="e">
        <f>IF(AND('Mapa final'!#REF!="Baja",'Mapa final'!#REF!="Moderado"),CONCATENATE("R8C",'Mapa final'!#REF!),"")</f>
        <v>#REF!</v>
      </c>
      <c r="Z43" s="62" t="e">
        <f>IF(AND('Mapa final'!#REF!="Baja",'Mapa final'!#REF!="Moderado"),CONCATENATE("R8C",'Mapa final'!#REF!),"")</f>
        <v>#REF!</v>
      </c>
      <c r="AA43" s="63" t="e">
        <f>IF(AND('Mapa final'!#REF!="Baja",'Mapa final'!#REF!="Moderado"),CONCATENATE("R8C",'Mapa final'!#REF!),"")</f>
        <v>#REF!</v>
      </c>
      <c r="AB43" s="46" t="e">
        <f>IF(AND('Mapa final'!#REF!="Baja",'Mapa final'!#REF!="Mayor"),CONCATENATE("R8C",'Mapa final'!#REF!),"")</f>
        <v>#REF!</v>
      </c>
      <c r="AC43" s="47" t="e">
        <f>IF(AND('Mapa final'!#REF!="Baja",'Mapa final'!#REF!="Mayor"),CONCATENATE("R8C",'Mapa final'!#REF!),"")</f>
        <v>#REF!</v>
      </c>
      <c r="AD43" s="47" t="e">
        <f>IF(AND('Mapa final'!#REF!="Baja",'Mapa final'!#REF!="Mayor"),CONCATENATE("R8C",'Mapa final'!#REF!),"")</f>
        <v>#REF!</v>
      </c>
      <c r="AE43" s="47" t="e">
        <f>IF(AND('Mapa final'!#REF!="Baja",'Mapa final'!#REF!="Mayor"),CONCATENATE("R8C",'Mapa final'!#REF!),"")</f>
        <v>#REF!</v>
      </c>
      <c r="AF43" s="47" t="e">
        <f>IF(AND('Mapa final'!#REF!="Baja",'Mapa final'!#REF!="Mayor"),CONCATENATE("R8C",'Mapa final'!#REF!),"")</f>
        <v>#REF!</v>
      </c>
      <c r="AG43" s="48" t="e">
        <f>IF(AND('Mapa final'!#REF!="Baja",'Mapa final'!#REF!="Mayor"),CONCATENATE("R8C",'Mapa final'!#REF!),"")</f>
        <v>#REF!</v>
      </c>
      <c r="AH43" s="49" t="e">
        <f>IF(AND('Mapa final'!#REF!="Baja",'Mapa final'!#REF!="Catastrófico"),CONCATENATE("R8C",'Mapa final'!#REF!),"")</f>
        <v>#REF!</v>
      </c>
      <c r="AI43" s="50" t="e">
        <f>IF(AND('Mapa final'!#REF!="Baja",'Mapa final'!#REF!="Catastrófico"),CONCATENATE("R8C",'Mapa final'!#REF!),"")</f>
        <v>#REF!</v>
      </c>
      <c r="AJ43" s="50" t="e">
        <f>IF(AND('Mapa final'!#REF!="Baja",'Mapa final'!#REF!="Catastrófico"),CONCATENATE("R8C",'Mapa final'!#REF!),"")</f>
        <v>#REF!</v>
      </c>
      <c r="AK43" s="50" t="e">
        <f>IF(AND('Mapa final'!#REF!="Baja",'Mapa final'!#REF!="Catastrófico"),CONCATENATE("R8C",'Mapa final'!#REF!),"")</f>
        <v>#REF!</v>
      </c>
      <c r="AL43" s="50" t="e">
        <f>IF(AND('Mapa final'!#REF!="Baja",'Mapa final'!#REF!="Catastrófico"),CONCATENATE("R8C",'Mapa final'!#REF!),"")</f>
        <v>#REF!</v>
      </c>
      <c r="AM43" s="51" t="e">
        <f>IF(AND('Mapa final'!#REF!="Baja",'Mapa final'!#REF!="Catastrófico"),CONCATENATE("R8C",'Mapa final'!#REF!),"")</f>
        <v>#REF!</v>
      </c>
      <c r="AN43" s="39"/>
      <c r="AO43" s="238"/>
      <c r="AP43" s="143"/>
      <c r="AQ43" s="143"/>
      <c r="AR43" s="143"/>
      <c r="AS43" s="143"/>
      <c r="AT43" s="239"/>
    </row>
    <row r="44" spans="2:46" ht="15" customHeight="1" x14ac:dyDescent="0.25">
      <c r="B44" s="254"/>
      <c r="C44" s="143"/>
      <c r="D44" s="155"/>
      <c r="E44" s="154"/>
      <c r="F44" s="143"/>
      <c r="G44" s="143"/>
      <c r="H44" s="143"/>
      <c r="I44" s="143"/>
      <c r="J44" s="70" t="e">
        <f>IF(AND('Mapa final'!#REF!="Baja",'Mapa final'!#REF!="Leve"),CONCATENATE("R9C",'Mapa final'!#REF!),"")</f>
        <v>#REF!</v>
      </c>
      <c r="K44" s="71" t="e">
        <f>IF(AND('Mapa final'!#REF!="Baja",'Mapa final'!#REF!="Leve"),CONCATENATE("R9C",'Mapa final'!#REF!),"")</f>
        <v>#REF!</v>
      </c>
      <c r="L44" s="71" t="e">
        <f>IF(AND('Mapa final'!#REF!="Baja",'Mapa final'!#REF!="Leve"),CONCATENATE("R9C",'Mapa final'!#REF!),"")</f>
        <v>#REF!</v>
      </c>
      <c r="M44" s="71" t="e">
        <f>IF(AND('Mapa final'!#REF!="Baja",'Mapa final'!#REF!="Leve"),CONCATENATE("R9C",'Mapa final'!#REF!),"")</f>
        <v>#REF!</v>
      </c>
      <c r="N44" s="71" t="e">
        <f>IF(AND('Mapa final'!#REF!="Baja",'Mapa final'!#REF!="Leve"),CONCATENATE("R9C",'Mapa final'!#REF!),"")</f>
        <v>#REF!</v>
      </c>
      <c r="O44" s="72" t="e">
        <f>IF(AND('Mapa final'!#REF!="Baja",'Mapa final'!#REF!="Leve"),CONCATENATE("R9C",'Mapa final'!#REF!),"")</f>
        <v>#REF!</v>
      </c>
      <c r="P44" s="61" t="e">
        <f>IF(AND('Mapa final'!#REF!="Baja",'Mapa final'!#REF!="Menor"),CONCATENATE("R9C",'Mapa final'!#REF!),"")</f>
        <v>#REF!</v>
      </c>
      <c r="Q44" s="62" t="e">
        <f>IF(AND('Mapa final'!#REF!="Baja",'Mapa final'!#REF!="Menor"),CONCATENATE("R9C",'Mapa final'!#REF!),"")</f>
        <v>#REF!</v>
      </c>
      <c r="R44" s="62" t="e">
        <f>IF(AND('Mapa final'!#REF!="Baja",'Mapa final'!#REF!="Menor"),CONCATENATE("R9C",'Mapa final'!#REF!),"")</f>
        <v>#REF!</v>
      </c>
      <c r="S44" s="62" t="e">
        <f>IF(AND('Mapa final'!#REF!="Baja",'Mapa final'!#REF!="Menor"),CONCATENATE("R9C",'Mapa final'!#REF!),"")</f>
        <v>#REF!</v>
      </c>
      <c r="T44" s="62" t="e">
        <f>IF(AND('Mapa final'!#REF!="Baja",'Mapa final'!#REF!="Menor"),CONCATENATE("R9C",'Mapa final'!#REF!),"")</f>
        <v>#REF!</v>
      </c>
      <c r="U44" s="63" t="e">
        <f>IF(AND('Mapa final'!#REF!="Baja",'Mapa final'!#REF!="Menor"),CONCATENATE("R9C",'Mapa final'!#REF!),"")</f>
        <v>#REF!</v>
      </c>
      <c r="V44" s="61" t="e">
        <f>IF(AND('Mapa final'!#REF!="Baja",'Mapa final'!#REF!="Moderado"),CONCATENATE("R9C",'Mapa final'!#REF!),"")</f>
        <v>#REF!</v>
      </c>
      <c r="W44" s="62" t="e">
        <f>IF(AND('Mapa final'!#REF!="Baja",'Mapa final'!#REF!="Moderado"),CONCATENATE("R9C",'Mapa final'!#REF!),"")</f>
        <v>#REF!</v>
      </c>
      <c r="X44" s="62" t="e">
        <f>IF(AND('Mapa final'!#REF!="Baja",'Mapa final'!#REF!="Moderado"),CONCATENATE("R9C",'Mapa final'!#REF!),"")</f>
        <v>#REF!</v>
      </c>
      <c r="Y44" s="62" t="e">
        <f>IF(AND('Mapa final'!#REF!="Baja",'Mapa final'!#REF!="Moderado"),CONCATENATE("R9C",'Mapa final'!#REF!),"")</f>
        <v>#REF!</v>
      </c>
      <c r="Z44" s="62" t="e">
        <f>IF(AND('Mapa final'!#REF!="Baja",'Mapa final'!#REF!="Moderado"),CONCATENATE("R9C",'Mapa final'!#REF!),"")</f>
        <v>#REF!</v>
      </c>
      <c r="AA44" s="63" t="e">
        <f>IF(AND('Mapa final'!#REF!="Baja",'Mapa final'!#REF!="Moderado"),CONCATENATE("R9C",'Mapa final'!#REF!),"")</f>
        <v>#REF!</v>
      </c>
      <c r="AB44" s="46" t="e">
        <f>IF(AND('Mapa final'!#REF!="Baja",'Mapa final'!#REF!="Mayor"),CONCATENATE("R9C",'Mapa final'!#REF!),"")</f>
        <v>#REF!</v>
      </c>
      <c r="AC44" s="47" t="e">
        <f>IF(AND('Mapa final'!#REF!="Baja",'Mapa final'!#REF!="Mayor"),CONCATENATE("R9C",'Mapa final'!#REF!),"")</f>
        <v>#REF!</v>
      </c>
      <c r="AD44" s="47" t="e">
        <f>IF(AND('Mapa final'!#REF!="Baja",'Mapa final'!#REF!="Mayor"),CONCATENATE("R9C",'Mapa final'!#REF!),"")</f>
        <v>#REF!</v>
      </c>
      <c r="AE44" s="47" t="e">
        <f>IF(AND('Mapa final'!#REF!="Baja",'Mapa final'!#REF!="Mayor"),CONCATENATE("R9C",'Mapa final'!#REF!),"")</f>
        <v>#REF!</v>
      </c>
      <c r="AF44" s="47" t="e">
        <f>IF(AND('Mapa final'!#REF!="Baja",'Mapa final'!#REF!="Mayor"),CONCATENATE("R9C",'Mapa final'!#REF!),"")</f>
        <v>#REF!</v>
      </c>
      <c r="AG44" s="48" t="e">
        <f>IF(AND('Mapa final'!#REF!="Baja",'Mapa final'!#REF!="Mayor"),CONCATENATE("R9C",'Mapa final'!#REF!),"")</f>
        <v>#REF!</v>
      </c>
      <c r="AH44" s="49" t="e">
        <f>IF(AND('Mapa final'!#REF!="Baja",'Mapa final'!#REF!="Catastrófico"),CONCATENATE("R9C",'Mapa final'!#REF!),"")</f>
        <v>#REF!</v>
      </c>
      <c r="AI44" s="50" t="e">
        <f>IF(AND('Mapa final'!#REF!="Baja",'Mapa final'!#REF!="Catastrófico"),CONCATENATE("R9C",'Mapa final'!#REF!),"")</f>
        <v>#REF!</v>
      </c>
      <c r="AJ44" s="50" t="e">
        <f>IF(AND('Mapa final'!#REF!="Baja",'Mapa final'!#REF!="Catastrófico"),CONCATENATE("R9C",'Mapa final'!#REF!),"")</f>
        <v>#REF!</v>
      </c>
      <c r="AK44" s="50" t="e">
        <f>IF(AND('Mapa final'!#REF!="Baja",'Mapa final'!#REF!="Catastrófico"),CONCATENATE("R9C",'Mapa final'!#REF!),"")</f>
        <v>#REF!</v>
      </c>
      <c r="AL44" s="50" t="e">
        <f>IF(AND('Mapa final'!#REF!="Baja",'Mapa final'!#REF!="Catastrófico"),CONCATENATE("R9C",'Mapa final'!#REF!),"")</f>
        <v>#REF!</v>
      </c>
      <c r="AM44" s="51" t="e">
        <f>IF(AND('Mapa final'!#REF!="Baja",'Mapa final'!#REF!="Catastrófico"),CONCATENATE("R9C",'Mapa final'!#REF!),"")</f>
        <v>#REF!</v>
      </c>
      <c r="AN44" s="39"/>
      <c r="AO44" s="238"/>
      <c r="AP44" s="143"/>
      <c r="AQ44" s="143"/>
      <c r="AR44" s="143"/>
      <c r="AS44" s="143"/>
      <c r="AT44" s="239"/>
    </row>
    <row r="45" spans="2:46" ht="15.75" customHeight="1" x14ac:dyDescent="0.25">
      <c r="B45" s="254"/>
      <c r="C45" s="143"/>
      <c r="D45" s="155"/>
      <c r="E45" s="156"/>
      <c r="F45" s="139"/>
      <c r="G45" s="139"/>
      <c r="H45" s="139"/>
      <c r="I45" s="139"/>
      <c r="J45" s="73" t="e">
        <f>IF(AND('Mapa final'!#REF!="Baja",'Mapa final'!#REF!="Leve"),CONCATENATE("R10C",'Mapa final'!#REF!),"")</f>
        <v>#REF!</v>
      </c>
      <c r="K45" s="74" t="e">
        <f>IF(AND('Mapa final'!#REF!="Baja",'Mapa final'!#REF!="Leve"),CONCATENATE("R10C",'Mapa final'!#REF!),"")</f>
        <v>#REF!</v>
      </c>
      <c r="L45" s="74" t="e">
        <f>IF(AND('Mapa final'!#REF!="Baja",'Mapa final'!#REF!="Leve"),CONCATENATE("R10C",'Mapa final'!#REF!),"")</f>
        <v>#REF!</v>
      </c>
      <c r="M45" s="74" t="e">
        <f>IF(AND('Mapa final'!#REF!="Baja",'Mapa final'!#REF!="Leve"),CONCATENATE("R10C",'Mapa final'!#REF!),"")</f>
        <v>#REF!</v>
      </c>
      <c r="N45" s="74" t="e">
        <f>IF(AND('Mapa final'!#REF!="Baja",'Mapa final'!#REF!="Leve"),CONCATENATE("R10C",'Mapa final'!#REF!),"")</f>
        <v>#REF!</v>
      </c>
      <c r="O45" s="75" t="e">
        <f>IF(AND('Mapa final'!#REF!="Baja",'Mapa final'!#REF!="Leve"),CONCATENATE("R10C",'Mapa final'!#REF!),"")</f>
        <v>#REF!</v>
      </c>
      <c r="P45" s="61" t="e">
        <f>IF(AND('Mapa final'!#REF!="Baja",'Mapa final'!#REF!="Menor"),CONCATENATE("R10C",'Mapa final'!#REF!),"")</f>
        <v>#REF!</v>
      </c>
      <c r="Q45" s="62" t="e">
        <f>IF(AND('Mapa final'!#REF!="Baja",'Mapa final'!#REF!="Menor"),CONCATENATE("R10C",'Mapa final'!#REF!),"")</f>
        <v>#REF!</v>
      </c>
      <c r="R45" s="62" t="e">
        <f>IF(AND('Mapa final'!#REF!="Baja",'Mapa final'!#REF!="Menor"),CONCATENATE("R10C",'Mapa final'!#REF!),"")</f>
        <v>#REF!</v>
      </c>
      <c r="S45" s="62" t="e">
        <f>IF(AND('Mapa final'!#REF!="Baja",'Mapa final'!#REF!="Menor"),CONCATENATE("R10C",'Mapa final'!#REF!),"")</f>
        <v>#REF!</v>
      </c>
      <c r="T45" s="62" t="e">
        <f>IF(AND('Mapa final'!#REF!="Baja",'Mapa final'!#REF!="Menor"),CONCATENATE("R10C",'Mapa final'!#REF!),"")</f>
        <v>#REF!</v>
      </c>
      <c r="U45" s="63" t="e">
        <f>IF(AND('Mapa final'!#REF!="Baja",'Mapa final'!#REF!="Menor"),CONCATENATE("R10C",'Mapa final'!#REF!),"")</f>
        <v>#REF!</v>
      </c>
      <c r="V45" s="64" t="e">
        <f>IF(AND('Mapa final'!#REF!="Baja",'Mapa final'!#REF!="Moderado"),CONCATENATE("R10C",'Mapa final'!#REF!),"")</f>
        <v>#REF!</v>
      </c>
      <c r="W45" s="65" t="e">
        <f>IF(AND('Mapa final'!#REF!="Baja",'Mapa final'!#REF!="Moderado"),CONCATENATE("R10C",'Mapa final'!#REF!),"")</f>
        <v>#REF!</v>
      </c>
      <c r="X45" s="65" t="e">
        <f>IF(AND('Mapa final'!#REF!="Baja",'Mapa final'!#REF!="Moderado"),CONCATENATE("R10C",'Mapa final'!#REF!),"")</f>
        <v>#REF!</v>
      </c>
      <c r="Y45" s="65" t="e">
        <f>IF(AND('Mapa final'!#REF!="Baja",'Mapa final'!#REF!="Moderado"),CONCATENATE("R10C",'Mapa final'!#REF!),"")</f>
        <v>#REF!</v>
      </c>
      <c r="Z45" s="65" t="e">
        <f>IF(AND('Mapa final'!#REF!="Baja",'Mapa final'!#REF!="Moderado"),CONCATENATE("R10C",'Mapa final'!#REF!),"")</f>
        <v>#REF!</v>
      </c>
      <c r="AA45" s="66" t="e">
        <f>IF(AND('Mapa final'!#REF!="Baja",'Mapa final'!#REF!="Moderado"),CONCATENATE("R10C",'Mapa final'!#REF!),"")</f>
        <v>#REF!</v>
      </c>
      <c r="AB45" s="52" t="e">
        <f>IF(AND('Mapa final'!#REF!="Baja",'Mapa final'!#REF!="Mayor"),CONCATENATE("R10C",'Mapa final'!#REF!),"")</f>
        <v>#REF!</v>
      </c>
      <c r="AC45" s="53" t="e">
        <f>IF(AND('Mapa final'!#REF!="Baja",'Mapa final'!#REF!="Mayor"),CONCATENATE("R10C",'Mapa final'!#REF!),"")</f>
        <v>#REF!</v>
      </c>
      <c r="AD45" s="53" t="e">
        <f>IF(AND('Mapa final'!#REF!="Baja",'Mapa final'!#REF!="Mayor"),CONCATENATE("R10C",'Mapa final'!#REF!),"")</f>
        <v>#REF!</v>
      </c>
      <c r="AE45" s="53" t="e">
        <f>IF(AND('Mapa final'!#REF!="Baja",'Mapa final'!#REF!="Mayor"),CONCATENATE("R10C",'Mapa final'!#REF!),"")</f>
        <v>#REF!</v>
      </c>
      <c r="AF45" s="53" t="e">
        <f>IF(AND('Mapa final'!#REF!="Baja",'Mapa final'!#REF!="Mayor"),CONCATENATE("R10C",'Mapa final'!#REF!),"")</f>
        <v>#REF!</v>
      </c>
      <c r="AG45" s="54" t="e">
        <f>IF(AND('Mapa final'!#REF!="Baja",'Mapa final'!#REF!="Mayor"),CONCATENATE("R10C",'Mapa final'!#REF!),"")</f>
        <v>#REF!</v>
      </c>
      <c r="AH45" s="55" t="e">
        <f>IF(AND('Mapa final'!#REF!="Baja",'Mapa final'!#REF!="Catastrófico"),CONCATENATE("R10C",'Mapa final'!#REF!),"")</f>
        <v>#REF!</v>
      </c>
      <c r="AI45" s="56" t="e">
        <f>IF(AND('Mapa final'!#REF!="Baja",'Mapa final'!#REF!="Catastrófico"),CONCATENATE("R10C",'Mapa final'!#REF!),"")</f>
        <v>#REF!</v>
      </c>
      <c r="AJ45" s="56" t="e">
        <f>IF(AND('Mapa final'!#REF!="Baja",'Mapa final'!#REF!="Catastrófico"),CONCATENATE("R10C",'Mapa final'!#REF!),"")</f>
        <v>#REF!</v>
      </c>
      <c r="AK45" s="56" t="e">
        <f>IF(AND('Mapa final'!#REF!="Baja",'Mapa final'!#REF!="Catastrófico"),CONCATENATE("R10C",'Mapa final'!#REF!),"")</f>
        <v>#REF!</v>
      </c>
      <c r="AL45" s="56" t="e">
        <f>IF(AND('Mapa final'!#REF!="Baja",'Mapa final'!#REF!="Catastrófico"),CONCATENATE("R10C",'Mapa final'!#REF!),"")</f>
        <v>#REF!</v>
      </c>
      <c r="AM45" s="57" t="e">
        <f>IF(AND('Mapa final'!#REF!="Baja",'Mapa final'!#REF!="Catastrófico"),CONCATENATE("R10C",'Mapa final'!#REF!),"")</f>
        <v>#REF!</v>
      </c>
      <c r="AN45" s="39"/>
      <c r="AO45" s="240"/>
      <c r="AP45" s="241"/>
      <c r="AQ45" s="241"/>
      <c r="AR45" s="241"/>
      <c r="AS45" s="241"/>
      <c r="AT45" s="242"/>
    </row>
    <row r="46" spans="2:46" ht="46.5" customHeight="1" x14ac:dyDescent="0.35">
      <c r="B46" s="254"/>
      <c r="C46" s="143"/>
      <c r="D46" s="155"/>
      <c r="E46" s="262" t="s">
        <v>158</v>
      </c>
      <c r="F46" s="152"/>
      <c r="G46" s="152"/>
      <c r="H46" s="152"/>
      <c r="I46" s="153"/>
      <c r="J46" s="67" t="str">
        <f>IF(AND('Mapa final'!$Y$16="Muy Baja",'Mapa final'!$AA$16="Leve"),CONCATENATE("R1C",'Mapa final'!$O$16),"")</f>
        <v/>
      </c>
      <c r="K46" s="68" t="str">
        <f>IF(AND('Mapa final'!$Y$17="Muy Baja",'Mapa final'!$AA$17="Leve"),CONCATENATE("R1C",'Mapa final'!$O$17),"")</f>
        <v/>
      </c>
      <c r="L46" s="68" t="str">
        <f>IF(AND('Mapa final'!$Y$18="Muy Baja",'Mapa final'!$AA$18="Leve"),CONCATENATE("R1C",'Mapa final'!$O$18),"")</f>
        <v/>
      </c>
      <c r="M46" s="68" t="e">
        <f>IF(AND('Mapa final'!#REF!="Muy Baja",'Mapa final'!#REF!="Leve"),CONCATENATE("R1C",'Mapa final'!#REF!),"")</f>
        <v>#REF!</v>
      </c>
      <c r="N46" s="68" t="e">
        <f>IF(AND('Mapa final'!#REF!="Muy Baja",'Mapa final'!#REF!="Leve"),CONCATENATE("R1C",'Mapa final'!#REF!),"")</f>
        <v>#REF!</v>
      </c>
      <c r="O46" s="69" t="e">
        <f>IF(AND('Mapa final'!#REF!="Muy Baja",'Mapa final'!#REF!="Leve"),CONCATENATE("R1C",'Mapa final'!#REF!),"")</f>
        <v>#REF!</v>
      </c>
      <c r="P46" s="67" t="str">
        <f>IF(AND('Mapa final'!$Y$16="Muy Baja",'Mapa final'!$AA$16="Menor"),CONCATENATE("R1C",'Mapa final'!$O$16),"")</f>
        <v/>
      </c>
      <c r="Q46" s="68" t="str">
        <f>IF(AND('Mapa final'!$Y$17="Muy Baja",'Mapa final'!$AA$17="Menor"),CONCATENATE("R1C",'Mapa final'!$O$17),"")</f>
        <v/>
      </c>
      <c r="R46" s="68" t="str">
        <f>IF(AND('Mapa final'!$Y$18="Muy Baja",'Mapa final'!$AA$18="Menor"),CONCATENATE("R1C",'Mapa final'!$O$18),"")</f>
        <v/>
      </c>
      <c r="S46" s="68" t="e">
        <f>IF(AND('Mapa final'!#REF!="Muy Baja",'Mapa final'!#REF!="Menor"),CONCATENATE("R1C",'Mapa final'!#REF!),"")</f>
        <v>#REF!</v>
      </c>
      <c r="T46" s="68" t="e">
        <f>IF(AND('Mapa final'!#REF!="Muy Baja",'Mapa final'!#REF!="Menor"),CONCATENATE("R1C",'Mapa final'!#REF!),"")</f>
        <v>#REF!</v>
      </c>
      <c r="U46" s="69" t="e">
        <f>IF(AND('Mapa final'!#REF!="Muy Baja",'Mapa final'!#REF!="Menor"),CONCATENATE("R1C",'Mapa final'!#REF!),"")</f>
        <v>#REF!</v>
      </c>
      <c r="V46" s="58" t="str">
        <f>IF(AND('Mapa final'!$Y$16="Muy Baja",'Mapa final'!$AA$16="Moderado"),CONCATENATE("R1C",'Mapa final'!$O$16),"")</f>
        <v/>
      </c>
      <c r="W46" s="76" t="str">
        <f>IF(AND('Mapa final'!$Y$17="Muy Baja",'Mapa final'!$AA$17="Moderado"),CONCATENATE("R1C",'Mapa final'!$O$17),"")</f>
        <v/>
      </c>
      <c r="X46" s="59" t="str">
        <f>IF(AND('Mapa final'!$Y$18="Muy Baja",'Mapa final'!$AA$18="Moderado"),CONCATENATE("R1C",'Mapa final'!$O$18),"")</f>
        <v/>
      </c>
      <c r="Y46" s="59" t="e">
        <f>IF(AND('Mapa final'!#REF!="Muy Baja",'Mapa final'!#REF!="Moderado"),CONCATENATE("R1C",'Mapa final'!#REF!),"")</f>
        <v>#REF!</v>
      </c>
      <c r="Z46" s="59" t="e">
        <f>IF(AND('Mapa final'!#REF!="Muy Baja",'Mapa final'!#REF!="Moderado"),CONCATENATE("R1C",'Mapa final'!#REF!),"")</f>
        <v>#REF!</v>
      </c>
      <c r="AA46" s="60" t="e">
        <f>IF(AND('Mapa final'!#REF!="Muy Baja",'Mapa final'!#REF!="Moderado"),CONCATENATE("R1C",'Mapa final'!#REF!),"")</f>
        <v>#REF!</v>
      </c>
      <c r="AB46" s="40" t="str">
        <f>IF(AND('Mapa final'!$Y$16="Muy Baja",'Mapa final'!$AA$16="Mayor"),CONCATENATE("R1C",'Mapa final'!$O$16),"")</f>
        <v/>
      </c>
      <c r="AC46" s="41" t="str">
        <f>IF(AND('Mapa final'!$Y$17="Muy Baja",'Mapa final'!$AA$17="Mayor"),CONCATENATE("R1C",'Mapa final'!$O$17),"")</f>
        <v/>
      </c>
      <c r="AD46" s="41" t="str">
        <f>IF(AND('Mapa final'!$Y$18="Muy Baja",'Mapa final'!$AA$18="Mayor"),CONCATENATE("R1C",'Mapa final'!$O$18),"")</f>
        <v/>
      </c>
      <c r="AE46" s="41" t="e">
        <f>IF(AND('Mapa final'!#REF!="Muy Baja",'Mapa final'!#REF!="Mayor"),CONCATENATE("R1C",'Mapa final'!#REF!),"")</f>
        <v>#REF!</v>
      </c>
      <c r="AF46" s="41" t="e">
        <f>IF(AND('Mapa final'!#REF!="Muy Baja",'Mapa final'!#REF!="Mayor"),CONCATENATE("R1C",'Mapa final'!#REF!),"")</f>
        <v>#REF!</v>
      </c>
      <c r="AG46" s="42" t="e">
        <f>IF(AND('Mapa final'!#REF!="Muy Baja",'Mapa final'!#REF!="Mayor"),CONCATENATE("R1C",'Mapa final'!#REF!),"")</f>
        <v>#REF!</v>
      </c>
      <c r="AH46" s="43" t="str">
        <f>IF(AND('Mapa final'!$Y$16="Muy Baja",'Mapa final'!$AA$16="Catastrófico"),CONCATENATE("R1C",'Mapa final'!$O$16),"")</f>
        <v/>
      </c>
      <c r="AI46" s="44" t="str">
        <f>IF(AND('Mapa final'!$Y$17="Muy Baja",'Mapa final'!$AA$17="Catastrófico"),CONCATENATE("R1C",'Mapa final'!$O$17),"")</f>
        <v/>
      </c>
      <c r="AJ46" s="44" t="str">
        <f>IF(AND('Mapa final'!$Y$18="Muy Baja",'Mapa final'!$AA$18="Catastrófico"),CONCATENATE("R1C",'Mapa final'!$O$18),"")</f>
        <v/>
      </c>
      <c r="AK46" s="44" t="e">
        <f>IF(AND('Mapa final'!#REF!="Muy Baja",'Mapa final'!#REF!="Catastrófico"),CONCATENATE("R1C",'Mapa final'!#REF!),"")</f>
        <v>#REF!</v>
      </c>
      <c r="AL46" s="44" t="e">
        <f>IF(AND('Mapa final'!#REF!="Muy Baja",'Mapa final'!#REF!="Catastrófico"),CONCATENATE("R1C",'Mapa final'!#REF!),"")</f>
        <v>#REF!</v>
      </c>
      <c r="AM46" s="45" t="e">
        <f>IF(AND('Mapa final'!#REF!="Muy Baja",'Mapa final'!#REF!="Catastrófico"),CONCATENATE("R1C",'Mapa final'!#REF!),"")</f>
        <v>#REF!</v>
      </c>
      <c r="AN46" s="39"/>
      <c r="AO46" s="39"/>
      <c r="AP46" s="39"/>
      <c r="AQ46" s="39"/>
      <c r="AR46" s="39"/>
      <c r="AS46" s="39"/>
      <c r="AT46" s="39"/>
    </row>
    <row r="47" spans="2:46" ht="46.5" customHeight="1" x14ac:dyDescent="0.25">
      <c r="B47" s="254"/>
      <c r="C47" s="143"/>
      <c r="D47" s="155"/>
      <c r="E47" s="154"/>
      <c r="F47" s="143"/>
      <c r="G47" s="143"/>
      <c r="H47" s="143"/>
      <c r="I47" s="155"/>
      <c r="J47" s="70" t="str">
        <f>IF(AND('Mapa final'!$Y$21="Muy Baja",'Mapa final'!$AA$21="Leve"),CONCATENATE("R2C",'Mapa final'!$O$21),"")</f>
        <v/>
      </c>
      <c r="K47" s="71" t="e">
        <f>IF(AND('Mapa final'!#REF!="Muy Baja",'Mapa final'!#REF!="Leve"),CONCATENATE("R2C",'Mapa final'!#REF!),"")</f>
        <v>#REF!</v>
      </c>
      <c r="L47" s="71" t="e">
        <f>IF(AND('Mapa final'!#REF!="Muy Baja",'Mapa final'!#REF!="Leve"),CONCATENATE("R2C",'Mapa final'!#REF!),"")</f>
        <v>#REF!</v>
      </c>
      <c r="M47" s="71" t="e">
        <f>IF(AND('Mapa final'!#REF!="Muy Baja",'Mapa final'!#REF!="Leve"),CONCATENATE("R2C",'Mapa final'!#REF!),"")</f>
        <v>#REF!</v>
      </c>
      <c r="N47" s="71" t="str">
        <f>IF(AND('Mapa final'!$Y$22="Muy Baja",'Mapa final'!$AA$22="Leve"),CONCATENATE("R2C",'Mapa final'!$O$22),"")</f>
        <v/>
      </c>
      <c r="O47" s="72" t="str">
        <f>IF(AND('Mapa final'!$Y$23="Muy Baja",'Mapa final'!$AA$23="Leve"),CONCATENATE("R2C",'Mapa final'!$O$23),"")</f>
        <v/>
      </c>
      <c r="P47" s="70" t="str">
        <f>IF(AND('Mapa final'!$Y$21="Muy Baja",'Mapa final'!$AA$21="Menor"),CONCATENATE("R2C",'Mapa final'!$O$21),"")</f>
        <v/>
      </c>
      <c r="Q47" s="71" t="e">
        <f>IF(AND('Mapa final'!#REF!="Muy Baja",'Mapa final'!#REF!="Menor"),CONCATENATE("R2C",'Mapa final'!#REF!),"")</f>
        <v>#REF!</v>
      </c>
      <c r="R47" s="71" t="e">
        <f>IF(AND('Mapa final'!#REF!="Muy Baja",'Mapa final'!#REF!="Menor"),CONCATENATE("R2C",'Mapa final'!#REF!),"")</f>
        <v>#REF!</v>
      </c>
      <c r="S47" s="71" t="e">
        <f>IF(AND('Mapa final'!#REF!="Muy Baja",'Mapa final'!#REF!="Menor"),CONCATENATE("R2C",'Mapa final'!#REF!),"")</f>
        <v>#REF!</v>
      </c>
      <c r="T47" s="71" t="str">
        <f>IF(AND('Mapa final'!$Y$22="Muy Baja",'Mapa final'!$AA$22="Menor"),CONCATENATE("R2C",'Mapa final'!$O$22),"")</f>
        <v/>
      </c>
      <c r="U47" s="72" t="str">
        <f>IF(AND('Mapa final'!$Y$23="Muy Baja",'Mapa final'!$AA$23="Menor"),CONCATENATE("R2C",'Mapa final'!$O$23),"")</f>
        <v/>
      </c>
      <c r="V47" s="61" t="str">
        <f>IF(AND('Mapa final'!$Y$21="Muy Baja",'Mapa final'!$AA$21="Moderado"),CONCATENATE("R2C",'Mapa final'!$O$21),"")</f>
        <v/>
      </c>
      <c r="W47" s="62" t="e">
        <f>IF(AND('Mapa final'!#REF!="Muy Baja",'Mapa final'!#REF!="Moderado"),CONCATENATE("R2C",'Mapa final'!#REF!),"")</f>
        <v>#REF!</v>
      </c>
      <c r="X47" s="62" t="e">
        <f>IF(AND('Mapa final'!#REF!="Muy Baja",'Mapa final'!#REF!="Moderado"),CONCATENATE("R2C",'Mapa final'!#REF!),"")</f>
        <v>#REF!</v>
      </c>
      <c r="Y47" s="62" t="e">
        <f>IF(AND('Mapa final'!#REF!="Muy Baja",'Mapa final'!#REF!="Moderado"),CONCATENATE("R2C",'Mapa final'!#REF!),"")</f>
        <v>#REF!</v>
      </c>
      <c r="Z47" s="62" t="str">
        <f>IF(AND('Mapa final'!$Y$22="Muy Baja",'Mapa final'!$AA$22="Moderado"),CONCATENATE("R2C",'Mapa final'!$O$22),"")</f>
        <v/>
      </c>
      <c r="AA47" s="63" t="str">
        <f>IF(AND('Mapa final'!$Y$23="Muy Baja",'Mapa final'!$AA$23="Moderado"),CONCATENATE("R2C",'Mapa final'!$O$23),"")</f>
        <v/>
      </c>
      <c r="AB47" s="46" t="str">
        <f>IF(AND('Mapa final'!$Y$21="Muy Baja",'Mapa final'!$AA$21="Mayor"),CONCATENATE("R2C",'Mapa final'!$O$21),"")</f>
        <v/>
      </c>
      <c r="AC47" s="47" t="e">
        <f>IF(AND('Mapa final'!#REF!="Muy Baja",'Mapa final'!#REF!="Mayor"),CONCATENATE("R2C",'Mapa final'!#REF!),"")</f>
        <v>#REF!</v>
      </c>
      <c r="AD47" s="47" t="e">
        <f>IF(AND('Mapa final'!#REF!="Muy Baja",'Mapa final'!#REF!="Mayor"),CONCATENATE("R2C",'Mapa final'!#REF!),"")</f>
        <v>#REF!</v>
      </c>
      <c r="AE47" s="47" t="e">
        <f>IF(AND('Mapa final'!#REF!="Muy Baja",'Mapa final'!#REF!="Mayor"),CONCATENATE("R2C",'Mapa final'!#REF!),"")</f>
        <v>#REF!</v>
      </c>
      <c r="AF47" s="47" t="str">
        <f>IF(AND('Mapa final'!$Y$22="Muy Baja",'Mapa final'!$AA$22="Mayor"),CONCATENATE("R2C",'Mapa final'!$O$22),"")</f>
        <v/>
      </c>
      <c r="AG47" s="48" t="str">
        <f>IF(AND('Mapa final'!$Y$23="Muy Baja",'Mapa final'!$AA$23="Mayor"),CONCATENATE("R2C",'Mapa final'!$O$23),"")</f>
        <v/>
      </c>
      <c r="AH47" s="49" t="str">
        <f>IF(AND('Mapa final'!$Y$21="Muy Baja",'Mapa final'!$AA$21="Catastrófico"),CONCATENATE("R2C",'Mapa final'!$O$21),"")</f>
        <v/>
      </c>
      <c r="AI47" s="50" t="e">
        <f>IF(AND('Mapa final'!#REF!="Muy Baja",'Mapa final'!#REF!="Catastrófico"),CONCATENATE("R2C",'Mapa final'!#REF!),"")</f>
        <v>#REF!</v>
      </c>
      <c r="AJ47" s="50" t="e">
        <f>IF(AND('Mapa final'!#REF!="Muy Baja",'Mapa final'!#REF!="Catastrófico"),CONCATENATE("R2C",'Mapa final'!#REF!),"")</f>
        <v>#REF!</v>
      </c>
      <c r="AK47" s="50" t="e">
        <f>IF(AND('Mapa final'!#REF!="Muy Baja",'Mapa final'!#REF!="Catastrófico"),CONCATENATE("R2C",'Mapa final'!#REF!),"")</f>
        <v>#REF!</v>
      </c>
      <c r="AL47" s="50" t="str">
        <f>IF(AND('Mapa final'!$Y$22="Muy Baja",'Mapa final'!$AA$22="Catastrófico"),CONCATENATE("R2C",'Mapa final'!$O$22),"")</f>
        <v/>
      </c>
      <c r="AM47" s="51" t="str">
        <f>IF(AND('Mapa final'!$Y$23="Muy Baja",'Mapa final'!$AA$23="Catastrófico"),CONCATENATE("R2C",'Mapa final'!$O$23),"")</f>
        <v/>
      </c>
      <c r="AN47" s="39"/>
      <c r="AO47" s="39"/>
      <c r="AP47" s="39"/>
      <c r="AQ47" s="39"/>
      <c r="AR47" s="39"/>
      <c r="AS47" s="39"/>
      <c r="AT47" s="39"/>
    </row>
    <row r="48" spans="2:46" ht="15" customHeight="1" x14ac:dyDescent="0.25">
      <c r="B48" s="254"/>
      <c r="C48" s="143"/>
      <c r="D48" s="155"/>
      <c r="E48" s="154"/>
      <c r="F48" s="143"/>
      <c r="G48" s="143"/>
      <c r="H48" s="143"/>
      <c r="I48" s="155"/>
      <c r="J48" s="70" t="str">
        <f>IF(AND('Mapa final'!$Y$26="Muy Baja",'Mapa final'!$AA$26="Leve"),CONCATENATE("R3C",'Mapa final'!$O$26),"")</f>
        <v/>
      </c>
      <c r="K48" s="71" t="str">
        <f>IF(AND('Mapa final'!$Y$27="Muy Baja",'Mapa final'!$AA$27="Leve"),CONCATENATE("R3C",'Mapa final'!$O$27),"")</f>
        <v/>
      </c>
      <c r="L48" s="71" t="str">
        <f>IF(AND('Mapa final'!$Y$28="Muy Baja",'Mapa final'!$AA$28="Leve"),CONCATENATE("R3C",'Mapa final'!$O$28),"")</f>
        <v/>
      </c>
      <c r="M48" s="71" t="e">
        <f>IF(AND('Mapa final'!#REF!="Muy Baja",'Mapa final'!#REF!="Leve"),CONCATENATE("R3C",'Mapa final'!#REF!),"")</f>
        <v>#REF!</v>
      </c>
      <c r="N48" s="71" t="e">
        <f>IF(AND('Mapa final'!#REF!="Muy Baja",'Mapa final'!#REF!="Leve"),CONCATENATE("R3C",'Mapa final'!#REF!),"")</f>
        <v>#REF!</v>
      </c>
      <c r="O48" s="72" t="e">
        <f>IF(AND('Mapa final'!#REF!="Muy Baja",'Mapa final'!#REF!="Leve"),CONCATENATE("R3C",'Mapa final'!#REF!),"")</f>
        <v>#REF!</v>
      </c>
      <c r="P48" s="70" t="str">
        <f>IF(AND('Mapa final'!$Y$26="Muy Baja",'Mapa final'!$AA$26="Menor"),CONCATENATE("R3C",'Mapa final'!$O$26),"")</f>
        <v/>
      </c>
      <c r="Q48" s="71" t="str">
        <f>IF(AND('Mapa final'!$Y$27="Muy Baja",'Mapa final'!$AA$27="Menor"),CONCATENATE("R3C",'Mapa final'!$O$27),"")</f>
        <v/>
      </c>
      <c r="R48" s="71" t="str">
        <f>IF(AND('Mapa final'!$Y$28="Muy Baja",'Mapa final'!$AA$28="Menor"),CONCATENATE("R3C",'Mapa final'!$O$28),"")</f>
        <v/>
      </c>
      <c r="S48" s="71" t="e">
        <f>IF(AND('Mapa final'!#REF!="Muy Baja",'Mapa final'!#REF!="Menor"),CONCATENATE("R3C",'Mapa final'!#REF!),"")</f>
        <v>#REF!</v>
      </c>
      <c r="T48" s="71" t="e">
        <f>IF(AND('Mapa final'!#REF!="Muy Baja",'Mapa final'!#REF!="Menor"),CONCATENATE("R3C",'Mapa final'!#REF!),"")</f>
        <v>#REF!</v>
      </c>
      <c r="U48" s="72" t="e">
        <f>IF(AND('Mapa final'!#REF!="Muy Baja",'Mapa final'!#REF!="Menor"),CONCATENATE("R3C",'Mapa final'!#REF!),"")</f>
        <v>#REF!</v>
      </c>
      <c r="V48" s="61" t="str">
        <f>IF(AND('Mapa final'!$Y$26="Muy Baja",'Mapa final'!$AA$26="Moderado"),CONCATENATE("R3C",'Mapa final'!$O$26),"")</f>
        <v/>
      </c>
      <c r="W48" s="62" t="str">
        <f>IF(AND('Mapa final'!$Y$27="Muy Baja",'Mapa final'!$AA$27="Moderado"),CONCATENATE("R3C",'Mapa final'!$O$27),"")</f>
        <v/>
      </c>
      <c r="X48" s="62" t="str">
        <f>IF(AND('Mapa final'!$Y$28="Muy Baja",'Mapa final'!$AA$28="Moderado"),CONCATENATE("R3C",'Mapa final'!$O$28),"")</f>
        <v/>
      </c>
      <c r="Y48" s="62" t="e">
        <f>IF(AND('Mapa final'!#REF!="Muy Baja",'Mapa final'!#REF!="Moderado"),CONCATENATE("R3C",'Mapa final'!#REF!),"")</f>
        <v>#REF!</v>
      </c>
      <c r="Z48" s="62" t="e">
        <f>IF(AND('Mapa final'!#REF!="Muy Baja",'Mapa final'!#REF!="Moderado"),CONCATENATE("R3C",'Mapa final'!#REF!),"")</f>
        <v>#REF!</v>
      </c>
      <c r="AA48" s="63" t="e">
        <f>IF(AND('Mapa final'!#REF!="Muy Baja",'Mapa final'!#REF!="Moderado"),CONCATENATE("R3C",'Mapa final'!#REF!),"")</f>
        <v>#REF!</v>
      </c>
      <c r="AB48" s="46" t="str">
        <f>IF(AND('Mapa final'!$Y$26="Muy Baja",'Mapa final'!$AA$26="Mayor"),CONCATENATE("R3C",'Mapa final'!$O$26),"")</f>
        <v/>
      </c>
      <c r="AC48" s="47" t="str">
        <f>IF(AND('Mapa final'!$Y$27="Muy Baja",'Mapa final'!$AA$27="Mayor"),CONCATENATE("R3C",'Mapa final'!$O$27),"")</f>
        <v/>
      </c>
      <c r="AD48" s="47" t="str">
        <f>IF(AND('Mapa final'!$Y$28="Muy Baja",'Mapa final'!$AA$28="Mayor"),CONCATENATE("R3C",'Mapa final'!$O$28),"")</f>
        <v/>
      </c>
      <c r="AE48" s="47" t="e">
        <f>IF(AND('Mapa final'!#REF!="Muy Baja",'Mapa final'!#REF!="Mayor"),CONCATENATE("R3C",'Mapa final'!#REF!),"")</f>
        <v>#REF!</v>
      </c>
      <c r="AF48" s="47" t="e">
        <f>IF(AND('Mapa final'!#REF!="Muy Baja",'Mapa final'!#REF!="Mayor"),CONCATENATE("R3C",'Mapa final'!#REF!),"")</f>
        <v>#REF!</v>
      </c>
      <c r="AG48" s="48" t="e">
        <f>IF(AND('Mapa final'!#REF!="Muy Baja",'Mapa final'!#REF!="Mayor"),CONCATENATE("R3C",'Mapa final'!#REF!),"")</f>
        <v>#REF!</v>
      </c>
      <c r="AH48" s="49" t="str">
        <f>IF(AND('Mapa final'!$Y$26="Muy Baja",'Mapa final'!$AA$26="Catastrófico"),CONCATENATE("R3C",'Mapa final'!$O$26),"")</f>
        <v/>
      </c>
      <c r="AI48" s="50" t="str">
        <f>IF(AND('Mapa final'!$Y$27="Muy Baja",'Mapa final'!$AA$27="Catastrófico"),CONCATENATE("R3C",'Mapa final'!$O$27),"")</f>
        <v/>
      </c>
      <c r="AJ48" s="50" t="str">
        <f>IF(AND('Mapa final'!$Y$28="Muy Baja",'Mapa final'!$AA$28="Catastrófico"),CONCATENATE("R3C",'Mapa final'!$O$28),"")</f>
        <v/>
      </c>
      <c r="AK48" s="50" t="e">
        <f>IF(AND('Mapa final'!#REF!="Muy Baja",'Mapa final'!#REF!="Catastrófico"),CONCATENATE("R3C",'Mapa final'!#REF!),"")</f>
        <v>#REF!</v>
      </c>
      <c r="AL48" s="50" t="e">
        <f>IF(AND('Mapa final'!#REF!="Muy Baja",'Mapa final'!#REF!="Catastrófico"),CONCATENATE("R3C",'Mapa final'!#REF!),"")</f>
        <v>#REF!</v>
      </c>
      <c r="AM48" s="51" t="e">
        <f>IF(AND('Mapa final'!#REF!="Muy Baja",'Mapa final'!#REF!="Catastrófico"),CONCATENATE("R3C",'Mapa final'!#REF!),"")</f>
        <v>#REF!</v>
      </c>
      <c r="AN48" s="39"/>
      <c r="AO48" s="39"/>
      <c r="AP48" s="39"/>
      <c r="AQ48" s="39"/>
      <c r="AR48" s="39"/>
      <c r="AS48" s="39"/>
      <c r="AT48" s="39"/>
    </row>
    <row r="49" spans="2:39" ht="15" customHeight="1" x14ac:dyDescent="0.25">
      <c r="B49" s="254"/>
      <c r="C49" s="143"/>
      <c r="D49" s="155"/>
      <c r="E49" s="154"/>
      <c r="F49" s="143"/>
      <c r="G49" s="143"/>
      <c r="H49" s="143"/>
      <c r="I49" s="155"/>
      <c r="J49" s="70" t="str">
        <f>IF(AND('Mapa final'!$Y$31="Muy Baja",'Mapa final'!$AA$31="Leve"),CONCATENATE("R4C",'Mapa final'!$O$31),"")</f>
        <v/>
      </c>
      <c r="K49" s="71" t="str">
        <f>IF(AND('Mapa final'!$Y$32="Muy Baja",'Mapa final'!$AA$32="Leve"),CONCATENATE("R4C",'Mapa final'!$O$32),"")</f>
        <v/>
      </c>
      <c r="L49" s="71" t="e">
        <f>IF(AND('Mapa final'!#REF!="Muy Baja",'Mapa final'!#REF!="Leve"),CONCATENATE("R4C",'Mapa final'!#REF!),"")</f>
        <v>#REF!</v>
      </c>
      <c r="M49" s="71" t="str">
        <f>IF(AND('Mapa final'!$Y$33="Muy Baja",'Mapa final'!$AA$33="Leve"),CONCATENATE("R4C",'Mapa final'!$O$33),"")</f>
        <v/>
      </c>
      <c r="N49" s="71" t="e">
        <f>IF(AND('Mapa final'!#REF!="Muy Baja",'Mapa final'!#REF!="Leve"),CONCATENATE("R4C",'Mapa final'!#REF!),"")</f>
        <v>#REF!</v>
      </c>
      <c r="O49" s="72" t="e">
        <f>IF(AND('Mapa final'!#REF!="Muy Baja",'Mapa final'!#REF!="Leve"),CONCATENATE("R4C",'Mapa final'!#REF!),"")</f>
        <v>#REF!</v>
      </c>
      <c r="P49" s="70" t="str">
        <f>IF(AND('Mapa final'!$Y$31="Muy Baja",'Mapa final'!$AA$31="Menor"),CONCATENATE("R4C",'Mapa final'!$O$31),"")</f>
        <v/>
      </c>
      <c r="Q49" s="71" t="str">
        <f>IF(AND('Mapa final'!$Y$32="Muy Baja",'Mapa final'!$AA$32="Menor"),CONCATENATE("R4C",'Mapa final'!$O$32),"")</f>
        <v/>
      </c>
      <c r="R49" s="71" t="e">
        <f>IF(AND('Mapa final'!#REF!="Muy Baja",'Mapa final'!#REF!="Menor"),CONCATENATE("R4C",'Mapa final'!#REF!),"")</f>
        <v>#REF!</v>
      </c>
      <c r="S49" s="71" t="str">
        <f>IF(AND('Mapa final'!$Y$33="Muy Baja",'Mapa final'!$AA$33="Menor"),CONCATENATE("R4C",'Mapa final'!$O$33),"")</f>
        <v/>
      </c>
      <c r="T49" s="71" t="e">
        <f>IF(AND('Mapa final'!#REF!="Muy Baja",'Mapa final'!#REF!="Menor"),CONCATENATE("R4C",'Mapa final'!#REF!),"")</f>
        <v>#REF!</v>
      </c>
      <c r="U49" s="72" t="e">
        <f>IF(AND('Mapa final'!#REF!="Muy Baja",'Mapa final'!#REF!="Menor"),CONCATENATE("R4C",'Mapa final'!#REF!),"")</f>
        <v>#REF!</v>
      </c>
      <c r="V49" s="61" t="str">
        <f>IF(AND('Mapa final'!$Y$31="Muy Baja",'Mapa final'!$AA$31="Moderado"),CONCATENATE("R4C",'Mapa final'!$O$31),"")</f>
        <v/>
      </c>
      <c r="W49" s="62" t="str">
        <f>IF(AND('Mapa final'!$Y$32="Muy Baja",'Mapa final'!$AA$32="Moderado"),CONCATENATE("R4C",'Mapa final'!$O$32),"")</f>
        <v/>
      </c>
      <c r="X49" s="62" t="e">
        <f>IF(AND('Mapa final'!#REF!="Muy Baja",'Mapa final'!#REF!="Moderado"),CONCATENATE("R4C",'Mapa final'!#REF!),"")</f>
        <v>#REF!</v>
      </c>
      <c r="Y49" s="62" t="str">
        <f>IF(AND('Mapa final'!$Y$33="Muy Baja",'Mapa final'!$AA$33="Moderado"),CONCATENATE("R4C",'Mapa final'!$O$33),"")</f>
        <v/>
      </c>
      <c r="Z49" s="62" t="e">
        <f>IF(AND('Mapa final'!#REF!="Muy Baja",'Mapa final'!#REF!="Moderado"),CONCATENATE("R4C",'Mapa final'!#REF!),"")</f>
        <v>#REF!</v>
      </c>
      <c r="AA49" s="63" t="e">
        <f>IF(AND('Mapa final'!#REF!="Muy Baja",'Mapa final'!#REF!="Moderado"),CONCATENATE("R4C",'Mapa final'!#REF!),"")</f>
        <v>#REF!</v>
      </c>
      <c r="AB49" s="46" t="str">
        <f>IF(AND('Mapa final'!$Y$31="Muy Baja",'Mapa final'!$AA$31="Mayor"),CONCATENATE("R4C",'Mapa final'!$O$31),"")</f>
        <v/>
      </c>
      <c r="AC49" s="47" t="str">
        <f>IF(AND('Mapa final'!$Y$32="Muy Baja",'Mapa final'!$AA$32="Mayor"),CONCATENATE("R4C",'Mapa final'!$O$32),"")</f>
        <v/>
      </c>
      <c r="AD49" s="47" t="e">
        <f>IF(AND('Mapa final'!#REF!="Muy Baja",'Mapa final'!#REF!="Mayor"),CONCATENATE("R4C",'Mapa final'!#REF!),"")</f>
        <v>#REF!</v>
      </c>
      <c r="AE49" s="47" t="str">
        <f>IF(AND('Mapa final'!$Y$33="Muy Baja",'Mapa final'!$AA$33="Mayor"),CONCATENATE("R4C",'Mapa final'!$O$33),"")</f>
        <v/>
      </c>
      <c r="AF49" s="47" t="e">
        <f>IF(AND('Mapa final'!#REF!="Muy Baja",'Mapa final'!#REF!="Mayor"),CONCATENATE("R4C",'Mapa final'!#REF!),"")</f>
        <v>#REF!</v>
      </c>
      <c r="AG49" s="48" t="e">
        <f>IF(AND('Mapa final'!#REF!="Muy Baja",'Mapa final'!#REF!="Mayor"),CONCATENATE("R4C",'Mapa final'!#REF!),"")</f>
        <v>#REF!</v>
      </c>
      <c r="AH49" s="49" t="str">
        <f>IF(AND('Mapa final'!$Y$31="Muy Baja",'Mapa final'!$AA$31="Catastrófico"),CONCATENATE("R4C",'Mapa final'!$O$31),"")</f>
        <v/>
      </c>
      <c r="AI49" s="50" t="str">
        <f>IF(AND('Mapa final'!$Y$32="Muy Baja",'Mapa final'!$AA$32="Catastrófico"),CONCATENATE("R4C",'Mapa final'!$O$32),"")</f>
        <v/>
      </c>
      <c r="AJ49" s="50" t="e">
        <f>IF(AND('Mapa final'!#REF!="Muy Baja",'Mapa final'!#REF!="Catastrófico"),CONCATENATE("R4C",'Mapa final'!#REF!),"")</f>
        <v>#REF!</v>
      </c>
      <c r="AK49" s="50" t="str">
        <f>IF(AND('Mapa final'!$Y$33="Muy Baja",'Mapa final'!$AA$33="Catastrófico"),CONCATENATE("R4C",'Mapa final'!$O$33),"")</f>
        <v/>
      </c>
      <c r="AL49" s="50" t="e">
        <f>IF(AND('Mapa final'!#REF!="Muy Baja",'Mapa final'!#REF!="Catastrófico"),CONCATENATE("R4C",'Mapa final'!#REF!),"")</f>
        <v>#REF!</v>
      </c>
      <c r="AM49" s="51" t="e">
        <f>IF(AND('Mapa final'!#REF!="Muy Baja",'Mapa final'!#REF!="Catastrófico"),CONCATENATE("R4C",'Mapa final'!#REF!),"")</f>
        <v>#REF!</v>
      </c>
    </row>
    <row r="50" spans="2:39" ht="15" customHeight="1" x14ac:dyDescent="0.25">
      <c r="B50" s="254"/>
      <c r="C50" s="143"/>
      <c r="D50" s="155"/>
      <c r="E50" s="154"/>
      <c r="F50" s="143"/>
      <c r="G50" s="143"/>
      <c r="H50" s="143"/>
      <c r="I50" s="155"/>
      <c r="J50" s="70" t="str">
        <f>IF(AND('Mapa final'!$Y$36="Muy Baja",'Mapa final'!$AA$36="Leve"),CONCATENATE("R5C",'Mapa final'!$O$36),"")</f>
        <v/>
      </c>
      <c r="K50" s="71" t="str">
        <f>IF(AND('Mapa final'!$Y$37="Muy Baja",'Mapa final'!$AA$37="Leve"),CONCATENATE("R5C",'Mapa final'!$O$37),"")</f>
        <v/>
      </c>
      <c r="L50" s="71" t="str">
        <f>IF(AND('Mapa final'!$Y$38="Muy Baja",'Mapa final'!$AA$38="Leve"),CONCATENATE("R5C",'Mapa final'!$O$38),"")</f>
        <v/>
      </c>
      <c r="M50" s="71" t="e">
        <f>IF(AND('Mapa final'!#REF!="Muy Baja",'Mapa final'!#REF!="Leve"),CONCATENATE("R5C",'Mapa final'!#REF!),"")</f>
        <v>#REF!</v>
      </c>
      <c r="N50" s="71" t="e">
        <f>IF(AND('Mapa final'!#REF!="Muy Baja",'Mapa final'!#REF!="Leve"),CONCATENATE("R5C",'Mapa final'!#REF!),"")</f>
        <v>#REF!</v>
      </c>
      <c r="O50" s="72" t="e">
        <f>IF(AND('Mapa final'!#REF!="Muy Baja",'Mapa final'!#REF!="Leve"),CONCATENATE("R5C",'Mapa final'!#REF!),"")</f>
        <v>#REF!</v>
      </c>
      <c r="P50" s="70" t="str">
        <f>IF(AND('Mapa final'!$Y$36="Muy Baja",'Mapa final'!$AA$36="Menor"),CONCATENATE("R5C",'Mapa final'!$O$36),"")</f>
        <v/>
      </c>
      <c r="Q50" s="71" t="str">
        <f>IF(AND('Mapa final'!$Y$37="Muy Baja",'Mapa final'!$AA$37="Menor"),CONCATENATE("R5C",'Mapa final'!$O$37),"")</f>
        <v/>
      </c>
      <c r="R50" s="71" t="str">
        <f>IF(AND('Mapa final'!$Y$38="Muy Baja",'Mapa final'!$AA$38="Menor"),CONCATENATE("R5C",'Mapa final'!$O$38),"")</f>
        <v/>
      </c>
      <c r="S50" s="71" t="e">
        <f>IF(AND('Mapa final'!#REF!="Muy Baja",'Mapa final'!#REF!="Menor"),CONCATENATE("R5C",'Mapa final'!#REF!),"")</f>
        <v>#REF!</v>
      </c>
      <c r="T50" s="71" t="e">
        <f>IF(AND('Mapa final'!#REF!="Muy Baja",'Mapa final'!#REF!="Menor"),CONCATENATE("R5C",'Mapa final'!#REF!),"")</f>
        <v>#REF!</v>
      </c>
      <c r="U50" s="72" t="e">
        <f>IF(AND('Mapa final'!#REF!="Muy Baja",'Mapa final'!#REF!="Menor"),CONCATENATE("R5C",'Mapa final'!#REF!),"")</f>
        <v>#REF!</v>
      </c>
      <c r="V50" s="61" t="str">
        <f>IF(AND('Mapa final'!$Y$36="Muy Baja",'Mapa final'!$AA$36="Moderado"),CONCATENATE("R5C",'Mapa final'!$O$36),"")</f>
        <v/>
      </c>
      <c r="W50" s="62" t="str">
        <f>IF(AND('Mapa final'!$Y$37="Muy Baja",'Mapa final'!$AA$37="Moderado"),CONCATENATE("R5C",'Mapa final'!$O$37),"")</f>
        <v/>
      </c>
      <c r="X50" s="62" t="str">
        <f>IF(AND('Mapa final'!$Y$38="Muy Baja",'Mapa final'!$AA$38="Moderado"),CONCATENATE("R5C",'Mapa final'!$O$38),"")</f>
        <v/>
      </c>
      <c r="Y50" s="62" t="e">
        <f>IF(AND('Mapa final'!#REF!="Muy Baja",'Mapa final'!#REF!="Moderado"),CONCATENATE("R5C",'Mapa final'!#REF!),"")</f>
        <v>#REF!</v>
      </c>
      <c r="Z50" s="62" t="e">
        <f>IF(AND('Mapa final'!#REF!="Muy Baja",'Mapa final'!#REF!="Moderado"),CONCATENATE("R5C",'Mapa final'!#REF!),"")</f>
        <v>#REF!</v>
      </c>
      <c r="AA50" s="63" t="e">
        <f>IF(AND('Mapa final'!#REF!="Muy Baja",'Mapa final'!#REF!="Moderado"),CONCATENATE("R5C",'Mapa final'!#REF!),"")</f>
        <v>#REF!</v>
      </c>
      <c r="AB50" s="46" t="str">
        <f>IF(AND('Mapa final'!$Y$36="Muy Baja",'Mapa final'!$AA$36="Mayor"),CONCATENATE("R5C",'Mapa final'!$O$36),"")</f>
        <v/>
      </c>
      <c r="AC50" s="47" t="str">
        <f>IF(AND('Mapa final'!$Y$37="Muy Baja",'Mapa final'!$AA$37="Mayor"),CONCATENATE("R5C",'Mapa final'!$O$37),"")</f>
        <v/>
      </c>
      <c r="AD50" s="47" t="str">
        <f>IF(AND('Mapa final'!$Y$38="Muy Baja",'Mapa final'!$AA$38="Mayor"),CONCATENATE("R5C",'Mapa final'!$O$38),"")</f>
        <v/>
      </c>
      <c r="AE50" s="47" t="e">
        <f>IF(AND('Mapa final'!#REF!="Muy Baja",'Mapa final'!#REF!="Mayor"),CONCATENATE("R5C",'Mapa final'!#REF!),"")</f>
        <v>#REF!</v>
      </c>
      <c r="AF50" s="47" t="e">
        <f>IF(AND('Mapa final'!#REF!="Muy Baja",'Mapa final'!#REF!="Mayor"),CONCATENATE("R5C",'Mapa final'!#REF!),"")</f>
        <v>#REF!</v>
      </c>
      <c r="AG50" s="48" t="e">
        <f>IF(AND('Mapa final'!#REF!="Muy Baja",'Mapa final'!#REF!="Mayor"),CONCATENATE("R5C",'Mapa final'!#REF!),"")</f>
        <v>#REF!</v>
      </c>
      <c r="AH50" s="49" t="str">
        <f>IF(AND('Mapa final'!$Y$36="Muy Baja",'Mapa final'!$AA$36="Catastrófico"),CONCATENATE("R5C",'Mapa final'!$O$36),"")</f>
        <v/>
      </c>
      <c r="AI50" s="50" t="str">
        <f>IF(AND('Mapa final'!$Y$37="Muy Baja",'Mapa final'!$AA$37="Catastrófico"),CONCATENATE("R5C",'Mapa final'!$O$37),"")</f>
        <v/>
      </c>
      <c r="AJ50" s="50" t="str">
        <f>IF(AND('Mapa final'!$Y$38="Muy Baja",'Mapa final'!$AA$38="Catastrófico"),CONCATENATE("R5C",'Mapa final'!$O$38),"")</f>
        <v/>
      </c>
      <c r="AK50" s="50" t="e">
        <f>IF(AND('Mapa final'!#REF!="Muy Baja",'Mapa final'!#REF!="Catastrófico"),CONCATENATE("R5C",'Mapa final'!#REF!),"")</f>
        <v>#REF!</v>
      </c>
      <c r="AL50" s="50" t="e">
        <f>IF(AND('Mapa final'!#REF!="Muy Baja",'Mapa final'!#REF!="Catastrófico"),CONCATENATE("R5C",'Mapa final'!#REF!),"")</f>
        <v>#REF!</v>
      </c>
      <c r="AM50" s="51" t="e">
        <f>IF(AND('Mapa final'!#REF!="Muy Baja",'Mapa final'!#REF!="Catastrófico"),CONCATENATE("R5C",'Mapa final'!#REF!),"")</f>
        <v>#REF!</v>
      </c>
    </row>
    <row r="51" spans="2:39" ht="15" customHeight="1" x14ac:dyDescent="0.25">
      <c r="B51" s="254"/>
      <c r="C51" s="143"/>
      <c r="D51" s="155"/>
      <c r="E51" s="154"/>
      <c r="F51" s="143"/>
      <c r="G51" s="143"/>
      <c r="H51" s="143"/>
      <c r="I51" s="155"/>
      <c r="J51" s="70" t="str">
        <f>IF(AND('Mapa final'!$Y$41="Muy Baja",'Mapa final'!$AA$41="Leve"),CONCATENATE("R6C",'Mapa final'!$O$41),"")</f>
        <v/>
      </c>
      <c r="K51" s="71" t="str">
        <f>IF(AND('Mapa final'!$Y$42="Muy Baja",'Mapa final'!$AA$42="Leve"),CONCATENATE("R6C",'Mapa final'!$O$42),"")</f>
        <v/>
      </c>
      <c r="L51" s="71" t="str">
        <f>IF(AND('Mapa final'!$Y$43="Muy Baja",'Mapa final'!$AA$43="Leve"),CONCATENATE("R6C",'Mapa final'!$O$43),"")</f>
        <v/>
      </c>
      <c r="M51" s="71" t="e">
        <f>IF(AND('Mapa final'!#REF!="Muy Baja",'Mapa final'!#REF!="Leve"),CONCATENATE("R6C",'Mapa final'!#REF!),"")</f>
        <v>#REF!</v>
      </c>
      <c r="N51" s="71" t="e">
        <f>IF(AND('Mapa final'!#REF!="Muy Baja",'Mapa final'!#REF!="Leve"),CONCATENATE("R6C",'Mapa final'!#REF!),"")</f>
        <v>#REF!</v>
      </c>
      <c r="O51" s="72" t="e">
        <f>IF(AND('Mapa final'!#REF!="Muy Baja",'Mapa final'!#REF!="Leve"),CONCATENATE("R6C",'Mapa final'!#REF!),"")</f>
        <v>#REF!</v>
      </c>
      <c r="P51" s="70" t="str">
        <f>IF(AND('Mapa final'!$Y$41="Muy Baja",'Mapa final'!$AA$41="Menor"),CONCATENATE("R6C",'Mapa final'!$O$41),"")</f>
        <v/>
      </c>
      <c r="Q51" s="71" t="str">
        <f>IF(AND('Mapa final'!$Y$42="Muy Baja",'Mapa final'!$AA$42="Menor"),CONCATENATE("R6C",'Mapa final'!$O$42),"")</f>
        <v/>
      </c>
      <c r="R51" s="71" t="str">
        <f>IF(AND('Mapa final'!$Y$43="Muy Baja",'Mapa final'!$AA$43="Menor"),CONCATENATE("R6C",'Mapa final'!$O$43),"")</f>
        <v/>
      </c>
      <c r="S51" s="71" t="e">
        <f>IF(AND('Mapa final'!#REF!="Muy Baja",'Mapa final'!#REF!="Menor"),CONCATENATE("R6C",'Mapa final'!#REF!),"")</f>
        <v>#REF!</v>
      </c>
      <c r="T51" s="71" t="e">
        <f>IF(AND('Mapa final'!#REF!="Muy Baja",'Mapa final'!#REF!="Menor"),CONCATENATE("R6C",'Mapa final'!#REF!),"")</f>
        <v>#REF!</v>
      </c>
      <c r="U51" s="72" t="e">
        <f>IF(AND('Mapa final'!#REF!="Muy Baja",'Mapa final'!#REF!="Menor"),CONCATENATE("R6C",'Mapa final'!#REF!),"")</f>
        <v>#REF!</v>
      </c>
      <c r="V51" s="61" t="str">
        <f>IF(AND('Mapa final'!$Y$41="Muy Baja",'Mapa final'!$AA$41="Moderado"),CONCATENATE("R6C",'Mapa final'!$O$41),"")</f>
        <v/>
      </c>
      <c r="W51" s="62" t="str">
        <f>IF(AND('Mapa final'!$Y$42="Muy Baja",'Mapa final'!$AA$42="Moderado"),CONCATENATE("R6C",'Mapa final'!$O$42),"")</f>
        <v/>
      </c>
      <c r="X51" s="62" t="str">
        <f>IF(AND('Mapa final'!$Y$43="Muy Baja",'Mapa final'!$AA$43="Moderado"),CONCATENATE("R6C",'Mapa final'!$O$43),"")</f>
        <v/>
      </c>
      <c r="Y51" s="62" t="e">
        <f>IF(AND('Mapa final'!#REF!="Muy Baja",'Mapa final'!#REF!="Moderado"),CONCATENATE("R6C",'Mapa final'!#REF!),"")</f>
        <v>#REF!</v>
      </c>
      <c r="Z51" s="62" t="e">
        <f>IF(AND('Mapa final'!#REF!="Muy Baja",'Mapa final'!#REF!="Moderado"),CONCATENATE("R6C",'Mapa final'!#REF!),"")</f>
        <v>#REF!</v>
      </c>
      <c r="AA51" s="63" t="e">
        <f>IF(AND('Mapa final'!#REF!="Muy Baja",'Mapa final'!#REF!="Moderado"),CONCATENATE("R6C",'Mapa final'!#REF!),"")</f>
        <v>#REF!</v>
      </c>
      <c r="AB51" s="46" t="str">
        <f>IF(AND('Mapa final'!$Y$41="Muy Baja",'Mapa final'!$AA$41="Mayor"),CONCATENATE("R6C",'Mapa final'!$O$41),"")</f>
        <v/>
      </c>
      <c r="AC51" s="47" t="str">
        <f>IF(AND('Mapa final'!$Y$42="Muy Baja",'Mapa final'!$AA$42="Mayor"),CONCATENATE("R6C",'Mapa final'!$O$42),"")</f>
        <v/>
      </c>
      <c r="AD51" s="47" t="str">
        <f>IF(AND('Mapa final'!$Y$43="Muy Baja",'Mapa final'!$AA$43="Mayor"),CONCATENATE("R6C",'Mapa final'!$O$43),"")</f>
        <v/>
      </c>
      <c r="AE51" s="47" t="e">
        <f>IF(AND('Mapa final'!#REF!="Muy Baja",'Mapa final'!#REF!="Mayor"),CONCATENATE("R6C",'Mapa final'!#REF!),"")</f>
        <v>#REF!</v>
      </c>
      <c r="AF51" s="47" t="e">
        <f>IF(AND('Mapa final'!#REF!="Muy Baja",'Mapa final'!#REF!="Mayor"),CONCATENATE("R6C",'Mapa final'!#REF!),"")</f>
        <v>#REF!</v>
      </c>
      <c r="AG51" s="48" t="e">
        <f>IF(AND('Mapa final'!#REF!="Muy Baja",'Mapa final'!#REF!="Mayor"),CONCATENATE("R6C",'Mapa final'!#REF!),"")</f>
        <v>#REF!</v>
      </c>
      <c r="AH51" s="49" t="str">
        <f>IF(AND('Mapa final'!$Y$41="Muy Baja",'Mapa final'!$AA$41="Catastrófico"),CONCATENATE("R6C",'Mapa final'!$O$41),"")</f>
        <v/>
      </c>
      <c r="AI51" s="50" t="str">
        <f>IF(AND('Mapa final'!$Y$42="Muy Baja",'Mapa final'!$AA$42="Catastrófico"),CONCATENATE("R6C",'Mapa final'!$O$42),"")</f>
        <v/>
      </c>
      <c r="AJ51" s="50" t="str">
        <f>IF(AND('Mapa final'!$Y$43="Muy Baja",'Mapa final'!$AA$43="Catastrófico"),CONCATENATE("R6C",'Mapa final'!$O$43),"")</f>
        <v/>
      </c>
      <c r="AK51" s="50" t="e">
        <f>IF(AND('Mapa final'!#REF!="Muy Baja",'Mapa final'!#REF!="Catastrófico"),CONCATENATE("R6C",'Mapa final'!#REF!),"")</f>
        <v>#REF!</v>
      </c>
      <c r="AL51" s="50" t="e">
        <f>IF(AND('Mapa final'!#REF!="Muy Baja",'Mapa final'!#REF!="Catastrófico"),CONCATENATE("R6C",'Mapa final'!#REF!),"")</f>
        <v>#REF!</v>
      </c>
      <c r="AM51" s="51" t="e">
        <f>IF(AND('Mapa final'!#REF!="Muy Baja",'Mapa final'!#REF!="Catastrófico"),CONCATENATE("R6C",'Mapa final'!#REF!),"")</f>
        <v>#REF!</v>
      </c>
    </row>
    <row r="52" spans="2:39" ht="15" customHeight="1" x14ac:dyDescent="0.25">
      <c r="B52" s="254"/>
      <c r="C52" s="143"/>
      <c r="D52" s="155"/>
      <c r="E52" s="154"/>
      <c r="F52" s="143"/>
      <c r="G52" s="143"/>
      <c r="H52" s="143"/>
      <c r="I52" s="155"/>
      <c r="J52" s="70" t="e">
        <f>IF(AND('Mapa final'!#REF!="Muy Baja",'Mapa final'!#REF!="Leve"),CONCATENATE("R7C",'Mapa final'!#REF!),"")</f>
        <v>#REF!</v>
      </c>
      <c r="K52" s="71" t="e">
        <f>IF(AND('Mapa final'!#REF!="Muy Baja",'Mapa final'!#REF!="Leve"),CONCATENATE("R7C",'Mapa final'!#REF!),"")</f>
        <v>#REF!</v>
      </c>
      <c r="L52" s="71" t="e">
        <f>IF(AND('Mapa final'!#REF!="Muy Baja",'Mapa final'!#REF!="Leve"),CONCATENATE("R7C",'Mapa final'!#REF!),"")</f>
        <v>#REF!</v>
      </c>
      <c r="M52" s="71" t="e">
        <f>IF(AND('Mapa final'!#REF!="Muy Baja",'Mapa final'!#REF!="Leve"),CONCATENATE("R7C",'Mapa final'!#REF!),"")</f>
        <v>#REF!</v>
      </c>
      <c r="N52" s="71" t="e">
        <f>IF(AND('Mapa final'!#REF!="Muy Baja",'Mapa final'!#REF!="Leve"),CONCATENATE("R7C",'Mapa final'!#REF!),"")</f>
        <v>#REF!</v>
      </c>
      <c r="O52" s="72" t="e">
        <f>IF(AND('Mapa final'!#REF!="Muy Baja",'Mapa final'!#REF!="Leve"),CONCATENATE("R7C",'Mapa final'!#REF!),"")</f>
        <v>#REF!</v>
      </c>
      <c r="P52" s="70" t="e">
        <f>IF(AND('Mapa final'!#REF!="Muy Baja",'Mapa final'!#REF!="Menor"),CONCATENATE("R7C",'Mapa final'!#REF!),"")</f>
        <v>#REF!</v>
      </c>
      <c r="Q52" s="71" t="e">
        <f>IF(AND('Mapa final'!#REF!="Muy Baja",'Mapa final'!#REF!="Menor"),CONCATENATE("R7C",'Mapa final'!#REF!),"")</f>
        <v>#REF!</v>
      </c>
      <c r="R52" s="71" t="e">
        <f>IF(AND('Mapa final'!#REF!="Muy Baja",'Mapa final'!#REF!="Menor"),CONCATENATE("R7C",'Mapa final'!#REF!),"")</f>
        <v>#REF!</v>
      </c>
      <c r="S52" s="71" t="e">
        <f>IF(AND('Mapa final'!#REF!="Muy Baja",'Mapa final'!#REF!="Menor"),CONCATENATE("R7C",'Mapa final'!#REF!),"")</f>
        <v>#REF!</v>
      </c>
      <c r="T52" s="71" t="e">
        <f>IF(AND('Mapa final'!#REF!="Muy Baja",'Mapa final'!#REF!="Menor"),CONCATENATE("R7C",'Mapa final'!#REF!),"")</f>
        <v>#REF!</v>
      </c>
      <c r="U52" s="72" t="e">
        <f>IF(AND('Mapa final'!#REF!="Muy Baja",'Mapa final'!#REF!="Menor"),CONCATENATE("R7C",'Mapa final'!#REF!),"")</f>
        <v>#REF!</v>
      </c>
      <c r="V52" s="61" t="e">
        <f>IF(AND('Mapa final'!#REF!="Muy Baja",'Mapa final'!#REF!="Moderado"),CONCATENATE("R7C",'Mapa final'!#REF!),"")</f>
        <v>#REF!</v>
      </c>
      <c r="W52" s="62" t="e">
        <f>IF(AND('Mapa final'!#REF!="Muy Baja",'Mapa final'!#REF!="Moderado"),CONCATENATE("R7C",'Mapa final'!#REF!),"")</f>
        <v>#REF!</v>
      </c>
      <c r="X52" s="62" t="e">
        <f>IF(AND('Mapa final'!#REF!="Muy Baja",'Mapa final'!#REF!="Moderado"),CONCATENATE("R7C",'Mapa final'!#REF!),"")</f>
        <v>#REF!</v>
      </c>
      <c r="Y52" s="62" t="e">
        <f>IF(AND('Mapa final'!#REF!="Muy Baja",'Mapa final'!#REF!="Moderado"),CONCATENATE("R7C",'Mapa final'!#REF!),"")</f>
        <v>#REF!</v>
      </c>
      <c r="Z52" s="62" t="e">
        <f>IF(AND('Mapa final'!#REF!="Muy Baja",'Mapa final'!#REF!="Moderado"),CONCATENATE("R7C",'Mapa final'!#REF!),"")</f>
        <v>#REF!</v>
      </c>
      <c r="AA52" s="63" t="e">
        <f>IF(AND('Mapa final'!#REF!="Muy Baja",'Mapa final'!#REF!="Moderado"),CONCATENATE("R7C",'Mapa final'!#REF!),"")</f>
        <v>#REF!</v>
      </c>
      <c r="AB52" s="46" t="e">
        <f>IF(AND('Mapa final'!#REF!="Muy Baja",'Mapa final'!#REF!="Mayor"),CONCATENATE("R7C",'Mapa final'!#REF!),"")</f>
        <v>#REF!</v>
      </c>
      <c r="AC52" s="47" t="e">
        <f>IF(AND('Mapa final'!#REF!="Muy Baja",'Mapa final'!#REF!="Mayor"),CONCATENATE("R7C",'Mapa final'!#REF!),"")</f>
        <v>#REF!</v>
      </c>
      <c r="AD52" s="47" t="e">
        <f>IF(AND('Mapa final'!#REF!="Muy Baja",'Mapa final'!#REF!="Mayor"),CONCATENATE("R7C",'Mapa final'!#REF!),"")</f>
        <v>#REF!</v>
      </c>
      <c r="AE52" s="47" t="e">
        <f>IF(AND('Mapa final'!#REF!="Muy Baja",'Mapa final'!#REF!="Mayor"),CONCATENATE("R7C",'Mapa final'!#REF!),"")</f>
        <v>#REF!</v>
      </c>
      <c r="AF52" s="47" t="e">
        <f>IF(AND('Mapa final'!#REF!="Muy Baja",'Mapa final'!#REF!="Mayor"),CONCATENATE("R7C",'Mapa final'!#REF!),"")</f>
        <v>#REF!</v>
      </c>
      <c r="AG52" s="48" t="e">
        <f>IF(AND('Mapa final'!#REF!="Muy Baja",'Mapa final'!#REF!="Mayor"),CONCATENATE("R7C",'Mapa final'!#REF!),"")</f>
        <v>#REF!</v>
      </c>
      <c r="AH52" s="49" t="e">
        <f>IF(AND('Mapa final'!#REF!="Muy Baja",'Mapa final'!#REF!="Catastrófico"),CONCATENATE("R7C",'Mapa final'!#REF!),"")</f>
        <v>#REF!</v>
      </c>
      <c r="AI52" s="50" t="e">
        <f>IF(AND('Mapa final'!#REF!="Muy Baja",'Mapa final'!#REF!="Catastrófico"),CONCATENATE("R7C",'Mapa final'!#REF!),"")</f>
        <v>#REF!</v>
      </c>
      <c r="AJ52" s="50" t="e">
        <f>IF(AND('Mapa final'!#REF!="Muy Baja",'Mapa final'!#REF!="Catastrófico"),CONCATENATE("R7C",'Mapa final'!#REF!),"")</f>
        <v>#REF!</v>
      </c>
      <c r="AK52" s="50" t="e">
        <f>IF(AND('Mapa final'!#REF!="Muy Baja",'Mapa final'!#REF!="Catastrófico"),CONCATENATE("R7C",'Mapa final'!#REF!),"")</f>
        <v>#REF!</v>
      </c>
      <c r="AL52" s="50" t="e">
        <f>IF(AND('Mapa final'!#REF!="Muy Baja",'Mapa final'!#REF!="Catastrófico"),CONCATENATE("R7C",'Mapa final'!#REF!),"")</f>
        <v>#REF!</v>
      </c>
      <c r="AM52" s="51" t="e">
        <f>IF(AND('Mapa final'!#REF!="Muy Baja",'Mapa final'!#REF!="Catastrófico"),CONCATENATE("R7C",'Mapa final'!#REF!),"")</f>
        <v>#REF!</v>
      </c>
    </row>
    <row r="53" spans="2:39" ht="15" customHeight="1" x14ac:dyDescent="0.25">
      <c r="B53" s="254"/>
      <c r="C53" s="143"/>
      <c r="D53" s="155"/>
      <c r="E53" s="154"/>
      <c r="F53" s="143"/>
      <c r="G53" s="143"/>
      <c r="H53" s="143"/>
      <c r="I53" s="155"/>
      <c r="J53" s="70" t="e">
        <f>IF(AND('Mapa final'!#REF!="Muy Baja",'Mapa final'!#REF!="Leve"),CONCATENATE("R8C",'Mapa final'!#REF!),"")</f>
        <v>#REF!</v>
      </c>
      <c r="K53" s="71" t="e">
        <f>IF(AND('Mapa final'!#REF!="Muy Baja",'Mapa final'!#REF!="Leve"),CONCATENATE("R8C",'Mapa final'!#REF!),"")</f>
        <v>#REF!</v>
      </c>
      <c r="L53" s="71" t="e">
        <f>IF(AND('Mapa final'!#REF!="Muy Baja",'Mapa final'!#REF!="Leve"),CONCATENATE("R8C",'Mapa final'!#REF!),"")</f>
        <v>#REF!</v>
      </c>
      <c r="M53" s="71" t="e">
        <f>IF(AND('Mapa final'!#REF!="Muy Baja",'Mapa final'!#REF!="Leve"),CONCATENATE("R8C",'Mapa final'!#REF!),"")</f>
        <v>#REF!</v>
      </c>
      <c r="N53" s="71" t="e">
        <f>IF(AND('Mapa final'!#REF!="Muy Baja",'Mapa final'!#REF!="Leve"),CONCATENATE("R8C",'Mapa final'!#REF!),"")</f>
        <v>#REF!</v>
      </c>
      <c r="O53" s="72" t="e">
        <f>IF(AND('Mapa final'!#REF!="Muy Baja",'Mapa final'!#REF!="Leve"),CONCATENATE("R8C",'Mapa final'!#REF!),"")</f>
        <v>#REF!</v>
      </c>
      <c r="P53" s="70" t="e">
        <f>IF(AND('Mapa final'!#REF!="Muy Baja",'Mapa final'!#REF!="Menor"),CONCATENATE("R8C",'Mapa final'!#REF!),"")</f>
        <v>#REF!</v>
      </c>
      <c r="Q53" s="71" t="e">
        <f>IF(AND('Mapa final'!#REF!="Muy Baja",'Mapa final'!#REF!="Menor"),CONCATENATE("R8C",'Mapa final'!#REF!),"")</f>
        <v>#REF!</v>
      </c>
      <c r="R53" s="71" t="e">
        <f>IF(AND('Mapa final'!#REF!="Muy Baja",'Mapa final'!#REF!="Menor"),CONCATENATE("R8C",'Mapa final'!#REF!),"")</f>
        <v>#REF!</v>
      </c>
      <c r="S53" s="71" t="e">
        <f>IF(AND('Mapa final'!#REF!="Muy Baja",'Mapa final'!#REF!="Menor"),CONCATENATE("R8C",'Mapa final'!#REF!),"")</f>
        <v>#REF!</v>
      </c>
      <c r="T53" s="71" t="e">
        <f>IF(AND('Mapa final'!#REF!="Muy Baja",'Mapa final'!#REF!="Menor"),CONCATENATE("R8C",'Mapa final'!#REF!),"")</f>
        <v>#REF!</v>
      </c>
      <c r="U53" s="72" t="e">
        <f>IF(AND('Mapa final'!#REF!="Muy Baja",'Mapa final'!#REF!="Menor"),CONCATENATE("R8C",'Mapa final'!#REF!),"")</f>
        <v>#REF!</v>
      </c>
      <c r="V53" s="61" t="e">
        <f>IF(AND('Mapa final'!#REF!="Muy Baja",'Mapa final'!#REF!="Moderado"),CONCATENATE("R8C",'Mapa final'!#REF!),"")</f>
        <v>#REF!</v>
      </c>
      <c r="W53" s="62" t="e">
        <f>IF(AND('Mapa final'!#REF!="Muy Baja",'Mapa final'!#REF!="Moderado"),CONCATENATE("R8C",'Mapa final'!#REF!),"")</f>
        <v>#REF!</v>
      </c>
      <c r="X53" s="62" t="e">
        <f>IF(AND('Mapa final'!#REF!="Muy Baja",'Mapa final'!#REF!="Moderado"),CONCATENATE("R8C",'Mapa final'!#REF!),"")</f>
        <v>#REF!</v>
      </c>
      <c r="Y53" s="62" t="e">
        <f>IF(AND('Mapa final'!#REF!="Muy Baja",'Mapa final'!#REF!="Moderado"),CONCATENATE("R8C",'Mapa final'!#REF!),"")</f>
        <v>#REF!</v>
      </c>
      <c r="Z53" s="62" t="e">
        <f>IF(AND('Mapa final'!#REF!="Muy Baja",'Mapa final'!#REF!="Moderado"),CONCATENATE("R8C",'Mapa final'!#REF!),"")</f>
        <v>#REF!</v>
      </c>
      <c r="AA53" s="63" t="e">
        <f>IF(AND('Mapa final'!#REF!="Muy Baja",'Mapa final'!#REF!="Moderado"),CONCATENATE("R8C",'Mapa final'!#REF!),"")</f>
        <v>#REF!</v>
      </c>
      <c r="AB53" s="46" t="e">
        <f>IF(AND('Mapa final'!#REF!="Muy Baja",'Mapa final'!#REF!="Mayor"),CONCATENATE("R8C",'Mapa final'!#REF!),"")</f>
        <v>#REF!</v>
      </c>
      <c r="AC53" s="47" t="e">
        <f>IF(AND('Mapa final'!#REF!="Muy Baja",'Mapa final'!#REF!="Mayor"),CONCATENATE("R8C",'Mapa final'!#REF!),"")</f>
        <v>#REF!</v>
      </c>
      <c r="AD53" s="47" t="e">
        <f>IF(AND('Mapa final'!#REF!="Muy Baja",'Mapa final'!#REF!="Mayor"),CONCATENATE("R8C",'Mapa final'!#REF!),"")</f>
        <v>#REF!</v>
      </c>
      <c r="AE53" s="47" t="e">
        <f>IF(AND('Mapa final'!#REF!="Muy Baja",'Mapa final'!#REF!="Mayor"),CONCATENATE("R8C",'Mapa final'!#REF!),"")</f>
        <v>#REF!</v>
      </c>
      <c r="AF53" s="47" t="e">
        <f>IF(AND('Mapa final'!#REF!="Muy Baja",'Mapa final'!#REF!="Mayor"),CONCATENATE("R8C",'Mapa final'!#REF!),"")</f>
        <v>#REF!</v>
      </c>
      <c r="AG53" s="48" t="e">
        <f>IF(AND('Mapa final'!#REF!="Muy Baja",'Mapa final'!#REF!="Mayor"),CONCATENATE("R8C",'Mapa final'!#REF!),"")</f>
        <v>#REF!</v>
      </c>
      <c r="AH53" s="49" t="e">
        <f>IF(AND('Mapa final'!#REF!="Muy Baja",'Mapa final'!#REF!="Catastrófico"),CONCATENATE("R8C",'Mapa final'!#REF!),"")</f>
        <v>#REF!</v>
      </c>
      <c r="AI53" s="50" t="e">
        <f>IF(AND('Mapa final'!#REF!="Muy Baja",'Mapa final'!#REF!="Catastrófico"),CONCATENATE("R8C",'Mapa final'!#REF!),"")</f>
        <v>#REF!</v>
      </c>
      <c r="AJ53" s="50" t="e">
        <f>IF(AND('Mapa final'!#REF!="Muy Baja",'Mapa final'!#REF!="Catastrófico"),CONCATENATE("R8C",'Mapa final'!#REF!),"")</f>
        <v>#REF!</v>
      </c>
      <c r="AK53" s="50" t="e">
        <f>IF(AND('Mapa final'!#REF!="Muy Baja",'Mapa final'!#REF!="Catastrófico"),CONCATENATE("R8C",'Mapa final'!#REF!),"")</f>
        <v>#REF!</v>
      </c>
      <c r="AL53" s="50" t="e">
        <f>IF(AND('Mapa final'!#REF!="Muy Baja",'Mapa final'!#REF!="Catastrófico"),CONCATENATE("R8C",'Mapa final'!#REF!),"")</f>
        <v>#REF!</v>
      </c>
      <c r="AM53" s="51" t="e">
        <f>IF(AND('Mapa final'!#REF!="Muy Baja",'Mapa final'!#REF!="Catastrófico"),CONCATENATE("R8C",'Mapa final'!#REF!),"")</f>
        <v>#REF!</v>
      </c>
    </row>
    <row r="54" spans="2:39" ht="15" customHeight="1" x14ac:dyDescent="0.25">
      <c r="B54" s="254"/>
      <c r="C54" s="143"/>
      <c r="D54" s="155"/>
      <c r="E54" s="154"/>
      <c r="F54" s="143"/>
      <c r="G54" s="143"/>
      <c r="H54" s="143"/>
      <c r="I54" s="155"/>
      <c r="J54" s="70" t="e">
        <f>IF(AND('Mapa final'!#REF!="Muy Baja",'Mapa final'!#REF!="Leve"),CONCATENATE("R9C",'Mapa final'!#REF!),"")</f>
        <v>#REF!</v>
      </c>
      <c r="K54" s="71" t="e">
        <f>IF(AND('Mapa final'!#REF!="Muy Baja",'Mapa final'!#REF!="Leve"),CONCATENATE("R9C",'Mapa final'!#REF!),"")</f>
        <v>#REF!</v>
      </c>
      <c r="L54" s="71" t="e">
        <f>IF(AND('Mapa final'!#REF!="Muy Baja",'Mapa final'!#REF!="Leve"),CONCATENATE("R9C",'Mapa final'!#REF!),"")</f>
        <v>#REF!</v>
      </c>
      <c r="M54" s="71" t="e">
        <f>IF(AND('Mapa final'!#REF!="Muy Baja",'Mapa final'!#REF!="Leve"),CONCATENATE("R9C",'Mapa final'!#REF!),"")</f>
        <v>#REF!</v>
      </c>
      <c r="N54" s="71" t="e">
        <f>IF(AND('Mapa final'!#REF!="Muy Baja",'Mapa final'!#REF!="Leve"),CONCATENATE("R9C",'Mapa final'!#REF!),"")</f>
        <v>#REF!</v>
      </c>
      <c r="O54" s="72" t="e">
        <f>IF(AND('Mapa final'!#REF!="Muy Baja",'Mapa final'!#REF!="Leve"),CONCATENATE("R9C",'Mapa final'!#REF!),"")</f>
        <v>#REF!</v>
      </c>
      <c r="P54" s="70" t="e">
        <f>IF(AND('Mapa final'!#REF!="Muy Baja",'Mapa final'!#REF!="Menor"),CONCATENATE("R9C",'Mapa final'!#REF!),"")</f>
        <v>#REF!</v>
      </c>
      <c r="Q54" s="71" t="e">
        <f>IF(AND('Mapa final'!#REF!="Muy Baja",'Mapa final'!#REF!="Menor"),CONCATENATE("R9C",'Mapa final'!#REF!),"")</f>
        <v>#REF!</v>
      </c>
      <c r="R54" s="71" t="e">
        <f>IF(AND('Mapa final'!#REF!="Muy Baja",'Mapa final'!#REF!="Menor"),CONCATENATE("R9C",'Mapa final'!#REF!),"")</f>
        <v>#REF!</v>
      </c>
      <c r="S54" s="71" t="e">
        <f>IF(AND('Mapa final'!#REF!="Muy Baja",'Mapa final'!#REF!="Menor"),CONCATENATE("R9C",'Mapa final'!#REF!),"")</f>
        <v>#REF!</v>
      </c>
      <c r="T54" s="71" t="e">
        <f>IF(AND('Mapa final'!#REF!="Muy Baja",'Mapa final'!#REF!="Menor"),CONCATENATE("R9C",'Mapa final'!#REF!),"")</f>
        <v>#REF!</v>
      </c>
      <c r="U54" s="72" t="e">
        <f>IF(AND('Mapa final'!#REF!="Muy Baja",'Mapa final'!#REF!="Menor"),CONCATENATE("R9C",'Mapa final'!#REF!),"")</f>
        <v>#REF!</v>
      </c>
      <c r="V54" s="61" t="e">
        <f>IF(AND('Mapa final'!#REF!="Muy Baja",'Mapa final'!#REF!="Moderado"),CONCATENATE("R9C",'Mapa final'!#REF!),"")</f>
        <v>#REF!</v>
      </c>
      <c r="W54" s="62" t="e">
        <f>IF(AND('Mapa final'!#REF!="Muy Baja",'Mapa final'!#REF!="Moderado"),CONCATENATE("R9C",'Mapa final'!#REF!),"")</f>
        <v>#REF!</v>
      </c>
      <c r="X54" s="62" t="e">
        <f>IF(AND('Mapa final'!#REF!="Muy Baja",'Mapa final'!#REF!="Moderado"),CONCATENATE("R9C",'Mapa final'!#REF!),"")</f>
        <v>#REF!</v>
      </c>
      <c r="Y54" s="62" t="e">
        <f>IF(AND('Mapa final'!#REF!="Muy Baja",'Mapa final'!#REF!="Moderado"),CONCATENATE("R9C",'Mapa final'!#REF!),"")</f>
        <v>#REF!</v>
      </c>
      <c r="Z54" s="62" t="e">
        <f>IF(AND('Mapa final'!#REF!="Muy Baja",'Mapa final'!#REF!="Moderado"),CONCATENATE("R9C",'Mapa final'!#REF!),"")</f>
        <v>#REF!</v>
      </c>
      <c r="AA54" s="63" t="e">
        <f>IF(AND('Mapa final'!#REF!="Muy Baja",'Mapa final'!#REF!="Moderado"),CONCATENATE("R9C",'Mapa final'!#REF!),"")</f>
        <v>#REF!</v>
      </c>
      <c r="AB54" s="46" t="e">
        <f>IF(AND('Mapa final'!#REF!="Muy Baja",'Mapa final'!#REF!="Mayor"),CONCATENATE("R9C",'Mapa final'!#REF!),"")</f>
        <v>#REF!</v>
      </c>
      <c r="AC54" s="47" t="e">
        <f>IF(AND('Mapa final'!#REF!="Muy Baja",'Mapa final'!#REF!="Mayor"),CONCATENATE("R9C",'Mapa final'!#REF!),"")</f>
        <v>#REF!</v>
      </c>
      <c r="AD54" s="47" t="e">
        <f>IF(AND('Mapa final'!#REF!="Muy Baja",'Mapa final'!#REF!="Mayor"),CONCATENATE("R9C",'Mapa final'!#REF!),"")</f>
        <v>#REF!</v>
      </c>
      <c r="AE54" s="47" t="e">
        <f>IF(AND('Mapa final'!#REF!="Muy Baja",'Mapa final'!#REF!="Mayor"),CONCATENATE("R9C",'Mapa final'!#REF!),"")</f>
        <v>#REF!</v>
      </c>
      <c r="AF54" s="47" t="e">
        <f>IF(AND('Mapa final'!#REF!="Muy Baja",'Mapa final'!#REF!="Mayor"),CONCATENATE("R9C",'Mapa final'!#REF!),"")</f>
        <v>#REF!</v>
      </c>
      <c r="AG54" s="48" t="e">
        <f>IF(AND('Mapa final'!#REF!="Muy Baja",'Mapa final'!#REF!="Mayor"),CONCATENATE("R9C",'Mapa final'!#REF!),"")</f>
        <v>#REF!</v>
      </c>
      <c r="AH54" s="49" t="e">
        <f>IF(AND('Mapa final'!#REF!="Muy Baja",'Mapa final'!#REF!="Catastrófico"),CONCATENATE("R9C",'Mapa final'!#REF!),"")</f>
        <v>#REF!</v>
      </c>
      <c r="AI54" s="50" t="e">
        <f>IF(AND('Mapa final'!#REF!="Muy Baja",'Mapa final'!#REF!="Catastrófico"),CONCATENATE("R9C",'Mapa final'!#REF!),"")</f>
        <v>#REF!</v>
      </c>
      <c r="AJ54" s="50" t="e">
        <f>IF(AND('Mapa final'!#REF!="Muy Baja",'Mapa final'!#REF!="Catastrófico"),CONCATENATE("R9C",'Mapa final'!#REF!),"")</f>
        <v>#REF!</v>
      </c>
      <c r="AK54" s="50" t="e">
        <f>IF(AND('Mapa final'!#REF!="Muy Baja",'Mapa final'!#REF!="Catastrófico"),CONCATENATE("R9C",'Mapa final'!#REF!),"")</f>
        <v>#REF!</v>
      </c>
      <c r="AL54" s="50" t="e">
        <f>IF(AND('Mapa final'!#REF!="Muy Baja",'Mapa final'!#REF!="Catastrófico"),CONCATENATE("R9C",'Mapa final'!#REF!),"")</f>
        <v>#REF!</v>
      </c>
      <c r="AM54" s="51" t="e">
        <f>IF(AND('Mapa final'!#REF!="Muy Baja",'Mapa final'!#REF!="Catastrófico"),CONCATENATE("R9C",'Mapa final'!#REF!),"")</f>
        <v>#REF!</v>
      </c>
    </row>
    <row r="55" spans="2:39" ht="15.75" customHeight="1" x14ac:dyDescent="0.25">
      <c r="B55" s="216"/>
      <c r="C55" s="256"/>
      <c r="D55" s="217"/>
      <c r="E55" s="156"/>
      <c r="F55" s="139"/>
      <c r="G55" s="139"/>
      <c r="H55" s="139"/>
      <c r="I55" s="140"/>
      <c r="J55" s="73" t="e">
        <f>IF(AND('Mapa final'!#REF!="Muy Baja",'Mapa final'!#REF!="Leve"),CONCATENATE("R10C",'Mapa final'!#REF!),"")</f>
        <v>#REF!</v>
      </c>
      <c r="K55" s="74" t="e">
        <f>IF(AND('Mapa final'!#REF!="Muy Baja",'Mapa final'!#REF!="Leve"),CONCATENATE("R10C",'Mapa final'!#REF!),"")</f>
        <v>#REF!</v>
      </c>
      <c r="L55" s="74" t="e">
        <f>IF(AND('Mapa final'!#REF!="Muy Baja",'Mapa final'!#REF!="Leve"),CONCATENATE("R10C",'Mapa final'!#REF!),"")</f>
        <v>#REF!</v>
      </c>
      <c r="M55" s="74" t="e">
        <f>IF(AND('Mapa final'!#REF!="Muy Baja",'Mapa final'!#REF!="Leve"),CONCATENATE("R10C",'Mapa final'!#REF!),"")</f>
        <v>#REF!</v>
      </c>
      <c r="N55" s="74" t="e">
        <f>IF(AND('Mapa final'!#REF!="Muy Baja",'Mapa final'!#REF!="Leve"),CONCATENATE("R10C",'Mapa final'!#REF!),"")</f>
        <v>#REF!</v>
      </c>
      <c r="O55" s="75" t="e">
        <f>IF(AND('Mapa final'!#REF!="Muy Baja",'Mapa final'!#REF!="Leve"),CONCATENATE("R10C",'Mapa final'!#REF!),"")</f>
        <v>#REF!</v>
      </c>
      <c r="P55" s="73" t="e">
        <f>IF(AND('Mapa final'!#REF!="Muy Baja",'Mapa final'!#REF!="Menor"),CONCATENATE("R10C",'Mapa final'!#REF!),"")</f>
        <v>#REF!</v>
      </c>
      <c r="Q55" s="74" t="e">
        <f>IF(AND('Mapa final'!#REF!="Muy Baja",'Mapa final'!#REF!="Menor"),CONCATENATE("R10C",'Mapa final'!#REF!),"")</f>
        <v>#REF!</v>
      </c>
      <c r="R55" s="74" t="e">
        <f>IF(AND('Mapa final'!#REF!="Muy Baja",'Mapa final'!#REF!="Menor"),CONCATENATE("R10C",'Mapa final'!#REF!),"")</f>
        <v>#REF!</v>
      </c>
      <c r="S55" s="74" t="e">
        <f>IF(AND('Mapa final'!#REF!="Muy Baja",'Mapa final'!#REF!="Menor"),CONCATENATE("R10C",'Mapa final'!#REF!),"")</f>
        <v>#REF!</v>
      </c>
      <c r="T55" s="74" t="e">
        <f>IF(AND('Mapa final'!#REF!="Muy Baja",'Mapa final'!#REF!="Menor"),CONCATENATE("R10C",'Mapa final'!#REF!),"")</f>
        <v>#REF!</v>
      </c>
      <c r="U55" s="75" t="e">
        <f>IF(AND('Mapa final'!#REF!="Muy Baja",'Mapa final'!#REF!="Menor"),CONCATENATE("R10C",'Mapa final'!#REF!),"")</f>
        <v>#REF!</v>
      </c>
      <c r="V55" s="64" t="e">
        <f>IF(AND('Mapa final'!#REF!="Muy Baja",'Mapa final'!#REF!="Moderado"),CONCATENATE("R10C",'Mapa final'!#REF!),"")</f>
        <v>#REF!</v>
      </c>
      <c r="W55" s="65" t="e">
        <f>IF(AND('Mapa final'!#REF!="Muy Baja",'Mapa final'!#REF!="Moderado"),CONCATENATE("R10C",'Mapa final'!#REF!),"")</f>
        <v>#REF!</v>
      </c>
      <c r="X55" s="65" t="e">
        <f>IF(AND('Mapa final'!#REF!="Muy Baja",'Mapa final'!#REF!="Moderado"),CONCATENATE("R10C",'Mapa final'!#REF!),"")</f>
        <v>#REF!</v>
      </c>
      <c r="Y55" s="65" t="e">
        <f>IF(AND('Mapa final'!#REF!="Muy Baja",'Mapa final'!#REF!="Moderado"),CONCATENATE("R10C",'Mapa final'!#REF!),"")</f>
        <v>#REF!</v>
      </c>
      <c r="Z55" s="65" t="e">
        <f>IF(AND('Mapa final'!#REF!="Muy Baja",'Mapa final'!#REF!="Moderado"),CONCATENATE("R10C",'Mapa final'!#REF!),"")</f>
        <v>#REF!</v>
      </c>
      <c r="AA55" s="66" t="e">
        <f>IF(AND('Mapa final'!#REF!="Muy Baja",'Mapa final'!#REF!="Moderado"),CONCATENATE("R10C",'Mapa final'!#REF!),"")</f>
        <v>#REF!</v>
      </c>
      <c r="AB55" s="52" t="e">
        <f>IF(AND('Mapa final'!#REF!="Muy Baja",'Mapa final'!#REF!="Mayor"),CONCATENATE("R10C",'Mapa final'!#REF!),"")</f>
        <v>#REF!</v>
      </c>
      <c r="AC55" s="53" t="e">
        <f>IF(AND('Mapa final'!#REF!="Muy Baja",'Mapa final'!#REF!="Mayor"),CONCATENATE("R10C",'Mapa final'!#REF!),"")</f>
        <v>#REF!</v>
      </c>
      <c r="AD55" s="53" t="e">
        <f>IF(AND('Mapa final'!#REF!="Muy Baja",'Mapa final'!#REF!="Mayor"),CONCATENATE("R10C",'Mapa final'!#REF!),"")</f>
        <v>#REF!</v>
      </c>
      <c r="AE55" s="53" t="e">
        <f>IF(AND('Mapa final'!#REF!="Muy Baja",'Mapa final'!#REF!="Mayor"),CONCATENATE("R10C",'Mapa final'!#REF!),"")</f>
        <v>#REF!</v>
      </c>
      <c r="AF55" s="53" t="e">
        <f>IF(AND('Mapa final'!#REF!="Muy Baja",'Mapa final'!#REF!="Mayor"),CONCATENATE("R10C",'Mapa final'!#REF!),"")</f>
        <v>#REF!</v>
      </c>
      <c r="AG55" s="54" t="e">
        <f>IF(AND('Mapa final'!#REF!="Muy Baja",'Mapa final'!#REF!="Mayor"),CONCATENATE("R10C",'Mapa final'!#REF!),"")</f>
        <v>#REF!</v>
      </c>
      <c r="AH55" s="55" t="e">
        <f>IF(AND('Mapa final'!#REF!="Muy Baja",'Mapa final'!#REF!="Catastrófico"),CONCATENATE("R10C",'Mapa final'!#REF!),"")</f>
        <v>#REF!</v>
      </c>
      <c r="AI55" s="56" t="e">
        <f>IF(AND('Mapa final'!#REF!="Muy Baja",'Mapa final'!#REF!="Catastrófico"),CONCATENATE("R10C",'Mapa final'!#REF!),"")</f>
        <v>#REF!</v>
      </c>
      <c r="AJ55" s="56" t="e">
        <f>IF(AND('Mapa final'!#REF!="Muy Baja",'Mapa final'!#REF!="Catastrófico"),CONCATENATE("R10C",'Mapa final'!#REF!),"")</f>
        <v>#REF!</v>
      </c>
      <c r="AK55" s="56" t="e">
        <f>IF(AND('Mapa final'!#REF!="Muy Baja",'Mapa final'!#REF!="Catastrófico"),CONCATENATE("R10C",'Mapa final'!#REF!),"")</f>
        <v>#REF!</v>
      </c>
      <c r="AL55" s="56" t="e">
        <f>IF(AND('Mapa final'!#REF!="Muy Baja",'Mapa final'!#REF!="Catastrófico"),CONCATENATE("R10C",'Mapa final'!#REF!),"")</f>
        <v>#REF!</v>
      </c>
      <c r="AM55" s="57" t="e">
        <f>IF(AND('Mapa final'!#REF!="Muy Baja",'Mapa final'!#REF!="Catastrófico"),CONCATENATE("R10C",'Mapa final'!#REF!),"")</f>
        <v>#REF!</v>
      </c>
    </row>
    <row r="56" spans="2:39" ht="15.75" customHeight="1" x14ac:dyDescent="0.25">
      <c r="B56" s="39"/>
      <c r="C56" s="39"/>
      <c r="D56" s="39"/>
      <c r="E56" s="39"/>
      <c r="F56" s="39"/>
      <c r="G56" s="39"/>
      <c r="H56" s="39"/>
      <c r="I56" s="39"/>
      <c r="J56" s="262" t="s">
        <v>159</v>
      </c>
      <c r="K56" s="152"/>
      <c r="L56" s="152"/>
      <c r="M56" s="152"/>
      <c r="N56" s="152"/>
      <c r="O56" s="153"/>
      <c r="P56" s="262" t="s">
        <v>160</v>
      </c>
      <c r="Q56" s="152"/>
      <c r="R56" s="152"/>
      <c r="S56" s="152"/>
      <c r="T56" s="152"/>
      <c r="U56" s="153"/>
      <c r="V56" s="262" t="s">
        <v>161</v>
      </c>
      <c r="W56" s="152"/>
      <c r="X56" s="152"/>
      <c r="Y56" s="152"/>
      <c r="Z56" s="152"/>
      <c r="AA56" s="153"/>
      <c r="AB56" s="262" t="s">
        <v>162</v>
      </c>
      <c r="AC56" s="152"/>
      <c r="AD56" s="152"/>
      <c r="AE56" s="152"/>
      <c r="AF56" s="152"/>
      <c r="AG56" s="153"/>
      <c r="AH56" s="262" t="s">
        <v>163</v>
      </c>
      <c r="AI56" s="152"/>
      <c r="AJ56" s="152"/>
      <c r="AK56" s="152"/>
      <c r="AL56" s="152"/>
      <c r="AM56" s="153"/>
    </row>
    <row r="57" spans="2:39" ht="15.75" customHeight="1" x14ac:dyDescent="0.25">
      <c r="B57" s="39"/>
      <c r="C57" s="39"/>
      <c r="D57" s="39"/>
      <c r="E57" s="39"/>
      <c r="F57" s="39"/>
      <c r="G57" s="39"/>
      <c r="H57" s="39"/>
      <c r="I57" s="39"/>
      <c r="J57" s="154"/>
      <c r="K57" s="143"/>
      <c r="L57" s="143"/>
      <c r="M57" s="143"/>
      <c r="N57" s="143"/>
      <c r="O57" s="155"/>
      <c r="P57" s="154"/>
      <c r="Q57" s="143"/>
      <c r="R57" s="143"/>
      <c r="S57" s="143"/>
      <c r="T57" s="143"/>
      <c r="U57" s="155"/>
      <c r="V57" s="154"/>
      <c r="W57" s="143"/>
      <c r="X57" s="143"/>
      <c r="Y57" s="143"/>
      <c r="Z57" s="143"/>
      <c r="AA57" s="155"/>
      <c r="AB57" s="154"/>
      <c r="AC57" s="143"/>
      <c r="AD57" s="143"/>
      <c r="AE57" s="143"/>
      <c r="AF57" s="143"/>
      <c r="AG57" s="155"/>
      <c r="AH57" s="154"/>
      <c r="AI57" s="143"/>
      <c r="AJ57" s="143"/>
      <c r="AK57" s="143"/>
      <c r="AL57" s="143"/>
      <c r="AM57" s="155"/>
    </row>
    <row r="58" spans="2:39" ht="15.75" customHeight="1" x14ac:dyDescent="0.25">
      <c r="B58" s="39"/>
      <c r="C58" s="39"/>
      <c r="D58" s="39"/>
      <c r="E58" s="39"/>
      <c r="F58" s="39"/>
      <c r="G58" s="39"/>
      <c r="H58" s="39"/>
      <c r="I58" s="39"/>
      <c r="J58" s="154"/>
      <c r="K58" s="143"/>
      <c r="L58" s="143"/>
      <c r="M58" s="143"/>
      <c r="N58" s="143"/>
      <c r="O58" s="155"/>
      <c r="P58" s="154"/>
      <c r="Q58" s="143"/>
      <c r="R58" s="143"/>
      <c r="S58" s="143"/>
      <c r="T58" s="143"/>
      <c r="U58" s="155"/>
      <c r="V58" s="154"/>
      <c r="W58" s="143"/>
      <c r="X58" s="143"/>
      <c r="Y58" s="143"/>
      <c r="Z58" s="143"/>
      <c r="AA58" s="155"/>
      <c r="AB58" s="154"/>
      <c r="AC58" s="143"/>
      <c r="AD58" s="143"/>
      <c r="AE58" s="143"/>
      <c r="AF58" s="143"/>
      <c r="AG58" s="155"/>
      <c r="AH58" s="154"/>
      <c r="AI58" s="143"/>
      <c r="AJ58" s="143"/>
      <c r="AK58" s="143"/>
      <c r="AL58" s="143"/>
      <c r="AM58" s="155"/>
    </row>
    <row r="59" spans="2:39" ht="15.75" customHeight="1" x14ac:dyDescent="0.25">
      <c r="B59" s="39"/>
      <c r="C59" s="39"/>
      <c r="D59" s="39"/>
      <c r="E59" s="39"/>
      <c r="F59" s="39"/>
      <c r="G59" s="39"/>
      <c r="H59" s="39"/>
      <c r="I59" s="39"/>
      <c r="J59" s="154"/>
      <c r="K59" s="143"/>
      <c r="L59" s="143"/>
      <c r="M59" s="143"/>
      <c r="N59" s="143"/>
      <c r="O59" s="155"/>
      <c r="P59" s="154"/>
      <c r="Q59" s="143"/>
      <c r="R59" s="143"/>
      <c r="S59" s="143"/>
      <c r="T59" s="143"/>
      <c r="U59" s="155"/>
      <c r="V59" s="154"/>
      <c r="W59" s="143"/>
      <c r="X59" s="143"/>
      <c r="Y59" s="143"/>
      <c r="Z59" s="143"/>
      <c r="AA59" s="155"/>
      <c r="AB59" s="154"/>
      <c r="AC59" s="143"/>
      <c r="AD59" s="143"/>
      <c r="AE59" s="143"/>
      <c r="AF59" s="143"/>
      <c r="AG59" s="155"/>
      <c r="AH59" s="154"/>
      <c r="AI59" s="143"/>
      <c r="AJ59" s="143"/>
      <c r="AK59" s="143"/>
      <c r="AL59" s="143"/>
      <c r="AM59" s="155"/>
    </row>
    <row r="60" spans="2:39" ht="15.75" customHeight="1" x14ac:dyDescent="0.25">
      <c r="B60" s="39"/>
      <c r="C60" s="39"/>
      <c r="D60" s="39"/>
      <c r="E60" s="39"/>
      <c r="F60" s="39"/>
      <c r="G60" s="39"/>
      <c r="H60" s="39"/>
      <c r="I60" s="39"/>
      <c r="J60" s="154"/>
      <c r="K60" s="143"/>
      <c r="L60" s="143"/>
      <c r="M60" s="143"/>
      <c r="N60" s="143"/>
      <c r="O60" s="155"/>
      <c r="P60" s="154"/>
      <c r="Q60" s="143"/>
      <c r="R60" s="143"/>
      <c r="S60" s="143"/>
      <c r="T60" s="143"/>
      <c r="U60" s="155"/>
      <c r="V60" s="154"/>
      <c r="W60" s="143"/>
      <c r="X60" s="143"/>
      <c r="Y60" s="143"/>
      <c r="Z60" s="143"/>
      <c r="AA60" s="155"/>
      <c r="AB60" s="154"/>
      <c r="AC60" s="143"/>
      <c r="AD60" s="143"/>
      <c r="AE60" s="143"/>
      <c r="AF60" s="143"/>
      <c r="AG60" s="155"/>
      <c r="AH60" s="154"/>
      <c r="AI60" s="143"/>
      <c r="AJ60" s="143"/>
      <c r="AK60" s="143"/>
      <c r="AL60" s="143"/>
      <c r="AM60" s="155"/>
    </row>
    <row r="61" spans="2:39" ht="15.75" customHeight="1" x14ac:dyDescent="0.25">
      <c r="B61" s="39"/>
      <c r="C61" s="39"/>
      <c r="D61" s="39"/>
      <c r="E61" s="39"/>
      <c r="F61" s="39"/>
      <c r="G61" s="39"/>
      <c r="H61" s="39"/>
      <c r="I61" s="39"/>
      <c r="J61" s="156"/>
      <c r="K61" s="139"/>
      <c r="L61" s="139"/>
      <c r="M61" s="139"/>
      <c r="N61" s="139"/>
      <c r="O61" s="140"/>
      <c r="P61" s="156"/>
      <c r="Q61" s="139"/>
      <c r="R61" s="139"/>
      <c r="S61" s="139"/>
      <c r="T61" s="139"/>
      <c r="U61" s="140"/>
      <c r="V61" s="156"/>
      <c r="W61" s="139"/>
      <c r="X61" s="139"/>
      <c r="Y61" s="139"/>
      <c r="Z61" s="139"/>
      <c r="AA61" s="140"/>
      <c r="AB61" s="156"/>
      <c r="AC61" s="139"/>
      <c r="AD61" s="139"/>
      <c r="AE61" s="139"/>
      <c r="AF61" s="139"/>
      <c r="AG61" s="140"/>
      <c r="AH61" s="156"/>
      <c r="AI61" s="139"/>
      <c r="AJ61" s="139"/>
      <c r="AK61" s="139"/>
      <c r="AL61" s="139"/>
      <c r="AM61" s="140"/>
    </row>
    <row r="62" spans="2:39" ht="15.75" customHeight="1" x14ac:dyDescent="0.2"/>
    <row r="63" spans="2:39" ht="15.75" customHeight="1" x14ac:dyDescent="0.2"/>
    <row r="64" spans="2:39"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6" width="9.375" customWidth="1"/>
  </cols>
  <sheetData>
    <row r="1" spans="2:4" ht="23.25" x14ac:dyDescent="0.2">
      <c r="B1" s="264" t="s">
        <v>165</v>
      </c>
      <c r="C1" s="143"/>
      <c r="D1" s="143"/>
    </row>
    <row r="2" spans="2:4" x14ac:dyDescent="0.25">
      <c r="B2" s="39"/>
      <c r="C2" s="39"/>
      <c r="D2" s="39"/>
    </row>
    <row r="3" spans="2:4" ht="25.5" x14ac:dyDescent="0.2">
      <c r="B3" s="77"/>
      <c r="C3" s="78" t="s">
        <v>166</v>
      </c>
      <c r="D3" s="78" t="s">
        <v>149</v>
      </c>
    </row>
    <row r="4" spans="2:4" ht="51" x14ac:dyDescent="0.2">
      <c r="B4" s="79" t="s">
        <v>167</v>
      </c>
      <c r="C4" s="80" t="s">
        <v>168</v>
      </c>
      <c r="D4" s="81">
        <v>0.2</v>
      </c>
    </row>
    <row r="5" spans="2:4" ht="51" x14ac:dyDescent="0.2">
      <c r="B5" s="82" t="s">
        <v>169</v>
      </c>
      <c r="C5" s="83" t="s">
        <v>170</v>
      </c>
      <c r="D5" s="84">
        <v>0.4</v>
      </c>
    </row>
    <row r="6" spans="2:4" ht="51" x14ac:dyDescent="0.2">
      <c r="B6" s="85" t="s">
        <v>171</v>
      </c>
      <c r="C6" s="83" t="s">
        <v>172</v>
      </c>
      <c r="D6" s="84">
        <v>0.6</v>
      </c>
    </row>
    <row r="7" spans="2:4" ht="76.5" x14ac:dyDescent="0.2">
      <c r="B7" s="86" t="s">
        <v>173</v>
      </c>
      <c r="C7" s="83" t="s">
        <v>174</v>
      </c>
      <c r="D7" s="84">
        <v>0.8</v>
      </c>
    </row>
    <row r="8" spans="2:4" ht="51" x14ac:dyDescent="0.2">
      <c r="B8" s="87" t="s">
        <v>175</v>
      </c>
      <c r="C8" s="83" t="s">
        <v>176</v>
      </c>
      <c r="D8" s="84">
        <v>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8" width="9.375" customWidth="1"/>
  </cols>
  <sheetData>
    <row r="1" spans="1:4" ht="33.75" x14ac:dyDescent="0.25">
      <c r="A1" s="39"/>
      <c r="B1" s="265" t="s">
        <v>177</v>
      </c>
      <c r="C1" s="143"/>
      <c r="D1" s="143"/>
    </row>
    <row r="2" spans="1:4" x14ac:dyDescent="0.25">
      <c r="A2" s="39"/>
      <c r="B2" s="39"/>
      <c r="C2" s="39"/>
      <c r="D2" s="39"/>
    </row>
    <row r="3" spans="1:4" ht="30" x14ac:dyDescent="0.25">
      <c r="A3" s="39"/>
      <c r="B3" s="88"/>
      <c r="C3" s="89" t="s">
        <v>178</v>
      </c>
      <c r="D3" s="89" t="s">
        <v>179</v>
      </c>
    </row>
    <row r="4" spans="1:4" ht="33.75" x14ac:dyDescent="0.25">
      <c r="A4" s="90" t="s">
        <v>180</v>
      </c>
      <c r="B4" s="91" t="s">
        <v>181</v>
      </c>
      <c r="C4" s="92" t="s">
        <v>182</v>
      </c>
      <c r="D4" s="93" t="s">
        <v>183</v>
      </c>
    </row>
    <row r="5" spans="1:4" ht="67.5" x14ac:dyDescent="0.25">
      <c r="A5" s="90" t="s">
        <v>184</v>
      </c>
      <c r="B5" s="94" t="s">
        <v>185</v>
      </c>
      <c r="C5" s="95" t="s">
        <v>186</v>
      </c>
      <c r="D5" s="96" t="s">
        <v>187</v>
      </c>
    </row>
    <row r="6" spans="1:4" ht="67.5" x14ac:dyDescent="0.25">
      <c r="A6" s="90" t="s">
        <v>155</v>
      </c>
      <c r="B6" s="97" t="s">
        <v>188</v>
      </c>
      <c r="C6" s="98" t="s">
        <v>189</v>
      </c>
      <c r="D6" s="99" t="s">
        <v>190</v>
      </c>
    </row>
    <row r="7" spans="1:4" ht="101.25" x14ac:dyDescent="0.25">
      <c r="A7" s="90" t="s">
        <v>191</v>
      </c>
      <c r="B7" s="100" t="s">
        <v>192</v>
      </c>
      <c r="C7" s="95" t="s">
        <v>193</v>
      </c>
      <c r="D7" s="96" t="s">
        <v>194</v>
      </c>
    </row>
    <row r="8" spans="1:4" ht="67.5" x14ac:dyDescent="0.25">
      <c r="A8" s="90" t="s">
        <v>195</v>
      </c>
      <c r="B8" s="101" t="s">
        <v>196</v>
      </c>
      <c r="C8" s="95" t="s">
        <v>197</v>
      </c>
      <c r="D8" s="96" t="s">
        <v>198</v>
      </c>
    </row>
    <row r="9" spans="1:4" ht="20.25" x14ac:dyDescent="0.25">
      <c r="A9" s="90"/>
      <c r="B9" s="90"/>
      <c r="C9" s="102"/>
      <c r="D9" s="102"/>
    </row>
    <row r="10" spans="1:4" ht="16.5" x14ac:dyDescent="0.25">
      <c r="A10" s="90"/>
      <c r="B10" s="103"/>
      <c r="C10" s="103"/>
      <c r="D10" s="103"/>
    </row>
    <row r="11" spans="1:4" x14ac:dyDescent="0.25">
      <c r="A11" s="90"/>
      <c r="B11" s="90" t="s">
        <v>199</v>
      </c>
      <c r="C11" s="90" t="s">
        <v>200</v>
      </c>
      <c r="D11" s="90" t="s">
        <v>201</v>
      </c>
    </row>
    <row r="12" spans="1:4" x14ac:dyDescent="0.25">
      <c r="A12" s="90"/>
      <c r="B12" s="90" t="s">
        <v>202</v>
      </c>
      <c r="C12" s="90" t="s">
        <v>203</v>
      </c>
      <c r="D12" s="90" t="s">
        <v>92</v>
      </c>
    </row>
    <row r="13" spans="1:4" x14ac:dyDescent="0.25">
      <c r="A13" s="90"/>
      <c r="B13" s="90"/>
      <c r="C13" s="90" t="s">
        <v>204</v>
      </c>
      <c r="D13" s="90" t="s">
        <v>61</v>
      </c>
    </row>
    <row r="14" spans="1:4" x14ac:dyDescent="0.25">
      <c r="A14" s="90"/>
      <c r="B14" s="90"/>
      <c r="C14" s="90" t="s">
        <v>205</v>
      </c>
      <c r="D14" s="90" t="s">
        <v>206</v>
      </c>
    </row>
    <row r="15" spans="1:4" x14ac:dyDescent="0.25">
      <c r="A15" s="90"/>
      <c r="B15" s="90"/>
      <c r="C15" s="90" t="s">
        <v>207</v>
      </c>
      <c r="D15" s="90" t="s">
        <v>208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spans="2:8" ht="15.75" customHeight="1" x14ac:dyDescent="0.25">
      <c r="B209" s="104" t="s">
        <v>209</v>
      </c>
      <c r="C209" s="104" t="s">
        <v>210</v>
      </c>
      <c r="D209" s="105" t="s">
        <v>209</v>
      </c>
      <c r="E209" s="105" t="s">
        <v>210</v>
      </c>
    </row>
    <row r="210" spans="2:8" ht="15.75" customHeight="1" x14ac:dyDescent="0.35">
      <c r="B210" s="106" t="s">
        <v>211</v>
      </c>
      <c r="C210" s="106" t="s">
        <v>212</v>
      </c>
      <c r="D210" s="105" t="s">
        <v>211</v>
      </c>
      <c r="F210" s="105" t="str">
        <f t="shared" ref="F210:F221" si="0">IF(NOT(ISBLANK(D210)),D210,IF(NOT(ISBLANK(E210)),"     "&amp;E210,FALSE))</f>
        <v>Afectación Económica o presupuestal</v>
      </c>
      <c r="G210" s="105" t="s">
        <v>211</v>
      </c>
      <c r="H210" s="105" t="str">
        <f ca="1">IF(NOT(ISERROR(MATCH(G210,ANCHORARRAY(B221),0))),F223&amp;"Por favor no seleccionar los criterios de impacto",G210)</f>
        <v>Afectación Económica o presupuestal</v>
      </c>
    </row>
    <row r="211" spans="2:8" ht="15.75" customHeight="1" x14ac:dyDescent="0.35">
      <c r="B211" s="106" t="s">
        <v>211</v>
      </c>
      <c r="C211" s="106" t="s">
        <v>186</v>
      </c>
      <c r="E211" s="105" t="s">
        <v>212</v>
      </c>
      <c r="F211" s="105" t="str">
        <f t="shared" si="0"/>
        <v xml:space="preserve">     Afectación menor a 10 SMLMV .</v>
      </c>
    </row>
    <row r="212" spans="2:8" ht="15.75" customHeight="1" x14ac:dyDescent="0.35">
      <c r="B212" s="106" t="s">
        <v>211</v>
      </c>
      <c r="C212" s="106" t="s">
        <v>189</v>
      </c>
      <c r="E212" s="105" t="s">
        <v>186</v>
      </c>
      <c r="F212" s="105" t="str">
        <f t="shared" si="0"/>
        <v xml:space="preserve">     Entre 10 y 50 SMLMV </v>
      </c>
    </row>
    <row r="213" spans="2:8" ht="15.75" customHeight="1" x14ac:dyDescent="0.35">
      <c r="B213" s="106" t="s">
        <v>211</v>
      </c>
      <c r="C213" s="106" t="s">
        <v>193</v>
      </c>
      <c r="E213" s="105" t="s">
        <v>189</v>
      </c>
      <c r="F213" s="105" t="str">
        <f t="shared" si="0"/>
        <v xml:space="preserve">     Entre 50 y 100 SMLMV </v>
      </c>
    </row>
    <row r="214" spans="2:8" ht="15.75" customHeight="1" x14ac:dyDescent="0.35">
      <c r="B214" s="106" t="s">
        <v>211</v>
      </c>
      <c r="C214" s="106" t="s">
        <v>197</v>
      </c>
      <c r="E214" s="105" t="s">
        <v>193</v>
      </c>
      <c r="F214" s="105" t="str">
        <f t="shared" si="0"/>
        <v xml:space="preserve">     Entre 100 y 500 SMLMV </v>
      </c>
    </row>
    <row r="215" spans="2:8" ht="15.75" customHeight="1" x14ac:dyDescent="0.35">
      <c r="B215" s="106" t="s">
        <v>179</v>
      </c>
      <c r="C215" s="106" t="s">
        <v>183</v>
      </c>
      <c r="E215" s="105" t="s">
        <v>197</v>
      </c>
      <c r="F215" s="105" t="str">
        <f t="shared" si="0"/>
        <v xml:space="preserve">     Mayor a 500 SMLMV </v>
      </c>
    </row>
    <row r="216" spans="2:8" ht="15.75" customHeight="1" x14ac:dyDescent="0.35">
      <c r="B216" s="106" t="s">
        <v>179</v>
      </c>
      <c r="C216" s="106" t="s">
        <v>187</v>
      </c>
      <c r="D216" s="105" t="s">
        <v>179</v>
      </c>
      <c r="F216" s="105" t="str">
        <f t="shared" si="0"/>
        <v>Pérdida Reputacional</v>
      </c>
    </row>
    <row r="217" spans="2:8" ht="15.75" customHeight="1" x14ac:dyDescent="0.35">
      <c r="B217" s="106" t="s">
        <v>179</v>
      </c>
      <c r="C217" s="106" t="s">
        <v>213</v>
      </c>
      <c r="E217" s="105" t="s">
        <v>183</v>
      </c>
      <c r="F217" s="105" t="str">
        <f t="shared" si="0"/>
        <v xml:space="preserve">     El riesgo afecta la imagen de alguna área de la organización</v>
      </c>
    </row>
    <row r="218" spans="2:8" ht="15.75" customHeight="1" x14ac:dyDescent="0.35">
      <c r="B218" s="106" t="s">
        <v>179</v>
      </c>
      <c r="C218" s="106" t="s">
        <v>214</v>
      </c>
      <c r="E218" s="105" t="s">
        <v>187</v>
      </c>
      <c r="F218" s="105" t="str">
        <f t="shared" si="0"/>
        <v xml:space="preserve">     El riesgo afecta la imagen de la entidad internamente, de conocimiento general, nivel interno, de junta dircetiva y accionistas y/o de provedores</v>
      </c>
    </row>
    <row r="219" spans="2:8" ht="15.75" customHeight="1" x14ac:dyDescent="0.35">
      <c r="B219" s="106" t="s">
        <v>179</v>
      </c>
      <c r="C219" s="106" t="s">
        <v>198</v>
      </c>
      <c r="E219" s="105" t="s">
        <v>213</v>
      </c>
      <c r="F219" s="105" t="str">
        <f t="shared" si="0"/>
        <v xml:space="preserve">     El riesgo afecta la imagen de la entidad con algunos usuarios de relevancia frente al logro de los objetivos</v>
      </c>
    </row>
    <row r="220" spans="2:8" ht="15.75" customHeight="1" x14ac:dyDescent="0.25">
      <c r="B220" s="107"/>
      <c r="C220" s="107"/>
      <c r="E220" s="105" t="s">
        <v>214</v>
      </c>
      <c r="F220" s="105" t="str">
        <f t="shared" si="0"/>
        <v xml:space="preserve">     El riesgo afecta la imagen de de la entidad con efecto publicitario sostenido a nivel de sector administrativo, nivel departamental o municipal</v>
      </c>
    </row>
    <row r="221" spans="2:8" ht="15.75" customHeight="1" x14ac:dyDescent="0.25">
      <c r="B221" s="107" t="e">
        <f t="array" aca="1" ref="B221:B223" ca="1">_xludf.UNIQUE('Tabla Impacto'!$B$209:$B$219)</f>
        <v>#NAME?</v>
      </c>
      <c r="C221" s="107"/>
      <c r="E221" s="105" t="s">
        <v>198</v>
      </c>
      <c r="F221" s="105" t="str">
        <f t="shared" si="0"/>
        <v xml:space="preserve">     El riesgo afecta la imagen de la entidad a nivel nacional, con efecto publicitarios sostenible a nivel país</v>
      </c>
    </row>
    <row r="222" spans="2:8" ht="15.75" customHeight="1" x14ac:dyDescent="0.25">
      <c r="B222" s="107" t="e">
        <f ca="1"/>
        <v>#NAME?</v>
      </c>
      <c r="C222" s="107"/>
    </row>
    <row r="223" spans="2:8" ht="15.75" customHeight="1" x14ac:dyDescent="0.25">
      <c r="B223" s="107" t="e">
        <f ca="1"/>
        <v>#NAME?</v>
      </c>
      <c r="C223" s="107"/>
      <c r="F223" s="108" t="s">
        <v>215</v>
      </c>
    </row>
    <row r="224" spans="2:8" ht="15.75" customHeight="1" x14ac:dyDescent="0.25">
      <c r="B224" s="105"/>
      <c r="C224" s="105"/>
      <c r="F224" s="108" t="s">
        <v>216</v>
      </c>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6" width="12.5" customWidth="1"/>
  </cols>
  <sheetData>
    <row r="1" spans="2:6" ht="24" customHeight="1" x14ac:dyDescent="0.2">
      <c r="B1" s="268" t="s">
        <v>217</v>
      </c>
      <c r="C1" s="158"/>
      <c r="D1" s="158"/>
      <c r="E1" s="158"/>
      <c r="F1" s="159"/>
    </row>
    <row r="2" spans="2:6" ht="12.75" customHeight="1" x14ac:dyDescent="0.25">
      <c r="B2" s="109"/>
      <c r="C2" s="109"/>
      <c r="D2" s="109"/>
      <c r="E2" s="109"/>
      <c r="F2" s="109"/>
    </row>
    <row r="3" spans="2:6" ht="12.75" customHeight="1" x14ac:dyDescent="0.2">
      <c r="B3" s="269" t="s">
        <v>218</v>
      </c>
      <c r="C3" s="158"/>
      <c r="D3" s="270"/>
      <c r="E3" s="110" t="s">
        <v>219</v>
      </c>
      <c r="F3" s="111" t="s">
        <v>220</v>
      </c>
    </row>
    <row r="4" spans="2:6" ht="12.75" customHeight="1" x14ac:dyDescent="0.2">
      <c r="B4" s="271" t="s">
        <v>221</v>
      </c>
      <c r="C4" s="274" t="s">
        <v>50</v>
      </c>
      <c r="D4" s="112" t="s">
        <v>63</v>
      </c>
      <c r="E4" s="113" t="s">
        <v>222</v>
      </c>
      <c r="F4" s="114">
        <v>0.25</v>
      </c>
    </row>
    <row r="5" spans="2:6" ht="12.75" customHeight="1" x14ac:dyDescent="0.2">
      <c r="B5" s="272"/>
      <c r="C5" s="137"/>
      <c r="D5" s="115" t="s">
        <v>223</v>
      </c>
      <c r="E5" s="116" t="s">
        <v>224</v>
      </c>
      <c r="F5" s="117">
        <v>0.15</v>
      </c>
    </row>
    <row r="6" spans="2:6" ht="12.75" customHeight="1" x14ac:dyDescent="0.2">
      <c r="B6" s="272"/>
      <c r="C6" s="128"/>
      <c r="D6" s="115" t="s">
        <v>225</v>
      </c>
      <c r="E6" s="116" t="s">
        <v>226</v>
      </c>
      <c r="F6" s="117">
        <v>0.1</v>
      </c>
    </row>
    <row r="7" spans="2:6" ht="12.75" customHeight="1" x14ac:dyDescent="0.2">
      <c r="B7" s="272"/>
      <c r="C7" s="266" t="s">
        <v>51</v>
      </c>
      <c r="D7" s="115" t="s">
        <v>227</v>
      </c>
      <c r="E7" s="116" t="s">
        <v>228</v>
      </c>
      <c r="F7" s="117">
        <v>0.25</v>
      </c>
    </row>
    <row r="8" spans="2:6" ht="12.75" customHeight="1" x14ac:dyDescent="0.2">
      <c r="B8" s="273"/>
      <c r="C8" s="128"/>
      <c r="D8" s="115" t="s">
        <v>64</v>
      </c>
      <c r="E8" s="116" t="s">
        <v>229</v>
      </c>
      <c r="F8" s="117">
        <v>0.15</v>
      </c>
    </row>
    <row r="9" spans="2:6" ht="12.75" customHeight="1" x14ac:dyDescent="0.2">
      <c r="B9" s="275" t="s">
        <v>230</v>
      </c>
      <c r="C9" s="266" t="s">
        <v>53</v>
      </c>
      <c r="D9" s="115" t="s">
        <v>65</v>
      </c>
      <c r="E9" s="116" t="s">
        <v>231</v>
      </c>
      <c r="F9" s="118" t="s">
        <v>232</v>
      </c>
    </row>
    <row r="10" spans="2:6" ht="12.75" customHeight="1" x14ac:dyDescent="0.2">
      <c r="B10" s="272"/>
      <c r="C10" s="128"/>
      <c r="D10" s="115" t="s">
        <v>233</v>
      </c>
      <c r="E10" s="116" t="s">
        <v>234</v>
      </c>
      <c r="F10" s="118" t="s">
        <v>232</v>
      </c>
    </row>
    <row r="11" spans="2:6" ht="12.75" customHeight="1" x14ac:dyDescent="0.2">
      <c r="B11" s="272"/>
      <c r="C11" s="266" t="s">
        <v>54</v>
      </c>
      <c r="D11" s="115" t="s">
        <v>66</v>
      </c>
      <c r="E11" s="116" t="s">
        <v>235</v>
      </c>
      <c r="F11" s="118" t="s">
        <v>232</v>
      </c>
    </row>
    <row r="12" spans="2:6" ht="12.75" customHeight="1" x14ac:dyDescent="0.2">
      <c r="B12" s="272"/>
      <c r="C12" s="128"/>
      <c r="D12" s="115" t="s">
        <v>236</v>
      </c>
      <c r="E12" s="116" t="s">
        <v>237</v>
      </c>
      <c r="F12" s="118" t="s">
        <v>232</v>
      </c>
    </row>
    <row r="13" spans="2:6" ht="12.75" customHeight="1" x14ac:dyDescent="0.2">
      <c r="B13" s="272"/>
      <c r="C13" s="266" t="s">
        <v>55</v>
      </c>
      <c r="D13" s="115" t="s">
        <v>67</v>
      </c>
      <c r="E13" s="116" t="s">
        <v>238</v>
      </c>
      <c r="F13" s="118" t="s">
        <v>232</v>
      </c>
    </row>
    <row r="14" spans="2:6" ht="12.75" customHeight="1" x14ac:dyDescent="0.2">
      <c r="B14" s="276"/>
      <c r="C14" s="267"/>
      <c r="D14" s="119" t="s">
        <v>239</v>
      </c>
      <c r="E14" s="120" t="s">
        <v>240</v>
      </c>
      <c r="F14" s="121" t="s">
        <v>232</v>
      </c>
    </row>
    <row r="15" spans="2:6" ht="49.5" customHeight="1" x14ac:dyDescent="0.2">
      <c r="B15" s="277" t="s">
        <v>241</v>
      </c>
      <c r="C15" s="172"/>
      <c r="D15" s="172"/>
      <c r="E15" s="172"/>
      <c r="F15" s="173"/>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1000"/>
  <sheetViews>
    <sheetView workbookViewId="0"/>
  </sheetViews>
  <sheetFormatPr baseColWidth="10" defaultColWidth="12.625" defaultRowHeight="15" customHeight="1" x14ac:dyDescent="0.2"/>
  <cols>
    <col min="1" max="26" width="11" customWidth="1"/>
  </cols>
  <sheetData>
    <row r="1" spans="2:12" ht="14.25" customHeight="1" x14ac:dyDescent="0.2"/>
    <row r="2" spans="2:12" ht="14.25" customHeight="1" x14ac:dyDescent="0.3">
      <c r="B2" s="122"/>
      <c r="C2" s="282" t="s">
        <v>242</v>
      </c>
      <c r="D2" s="143"/>
      <c r="E2" s="143"/>
      <c r="F2" s="143"/>
      <c r="G2" s="143"/>
      <c r="H2" s="143"/>
      <c r="I2" s="143"/>
      <c r="J2" s="143"/>
      <c r="K2" s="143"/>
      <c r="L2" s="143"/>
    </row>
    <row r="3" spans="2:12" ht="14.25" customHeight="1" x14ac:dyDescent="0.3">
      <c r="B3" s="122"/>
      <c r="C3" s="123"/>
      <c r="G3" s="122"/>
      <c r="H3" s="122"/>
      <c r="I3" s="122"/>
      <c r="J3" s="122"/>
      <c r="K3" s="122"/>
      <c r="L3" s="122"/>
    </row>
    <row r="4" spans="2:12" ht="14.25" customHeight="1" x14ac:dyDescent="0.2">
      <c r="B4" s="283" t="s">
        <v>243</v>
      </c>
      <c r="C4" s="284"/>
      <c r="D4" s="285" t="s">
        <v>244</v>
      </c>
      <c r="E4" s="188"/>
      <c r="F4" s="188"/>
      <c r="G4" s="284"/>
      <c r="H4" s="285" t="s">
        <v>245</v>
      </c>
      <c r="I4" s="188"/>
      <c r="J4" s="284"/>
      <c r="K4" s="285" t="s">
        <v>246</v>
      </c>
      <c r="L4" s="189"/>
    </row>
    <row r="5" spans="2:12" ht="14.25" customHeight="1" x14ac:dyDescent="0.3">
      <c r="B5" s="286"/>
      <c r="C5" s="280"/>
      <c r="D5" s="287"/>
      <c r="E5" s="279"/>
      <c r="F5" s="279"/>
      <c r="G5" s="280"/>
      <c r="H5" s="278"/>
      <c r="I5" s="279"/>
      <c r="J5" s="280"/>
      <c r="K5" s="278"/>
      <c r="L5" s="281"/>
    </row>
    <row r="6" spans="2:12" ht="14.25" customHeight="1" x14ac:dyDescent="0.3">
      <c r="B6" s="122"/>
      <c r="C6" s="124"/>
      <c r="G6" s="122"/>
      <c r="H6" s="122"/>
      <c r="I6" s="122"/>
      <c r="J6" s="122"/>
      <c r="K6" s="122"/>
      <c r="L6" s="122"/>
    </row>
    <row r="7" spans="2:12" ht="14.25" customHeight="1" x14ac:dyDescent="0.3">
      <c r="B7" s="122"/>
      <c r="C7" s="124"/>
      <c r="G7" s="122"/>
      <c r="H7" s="122"/>
      <c r="I7" s="122"/>
      <c r="J7" s="122"/>
      <c r="K7" s="122"/>
      <c r="L7" s="122"/>
    </row>
    <row r="8" spans="2:12" ht="14.25" customHeight="1" x14ac:dyDescent="0.2">
      <c r="B8" s="289" t="s">
        <v>247</v>
      </c>
      <c r="C8" s="152"/>
      <c r="D8" s="152"/>
      <c r="E8" s="153"/>
      <c r="F8" s="289" t="s">
        <v>248</v>
      </c>
      <c r="G8" s="152"/>
      <c r="H8" s="152"/>
      <c r="I8" s="153"/>
      <c r="J8" s="289" t="s">
        <v>249</v>
      </c>
      <c r="K8" s="152"/>
      <c r="L8" s="153"/>
    </row>
    <row r="9" spans="2:12" ht="14.25" customHeight="1" x14ac:dyDescent="0.3">
      <c r="B9" s="290"/>
      <c r="C9" s="143"/>
      <c r="D9" s="143"/>
      <c r="E9" s="155"/>
      <c r="F9" s="288"/>
      <c r="G9" s="143"/>
      <c r="H9" s="143"/>
      <c r="I9" s="155"/>
      <c r="J9" s="288"/>
      <c r="K9" s="143"/>
      <c r="L9" s="155"/>
    </row>
    <row r="10" spans="2:12" ht="14.25" customHeight="1" x14ac:dyDescent="0.3">
      <c r="B10" s="290"/>
      <c r="C10" s="143"/>
      <c r="D10" s="143"/>
      <c r="E10" s="155"/>
      <c r="F10" s="288"/>
      <c r="G10" s="143"/>
      <c r="H10" s="143"/>
      <c r="I10" s="155"/>
      <c r="J10" s="288"/>
      <c r="K10" s="143"/>
      <c r="L10" s="155"/>
    </row>
    <row r="11" spans="2:12" ht="14.25" customHeight="1" x14ac:dyDescent="0.3">
      <c r="B11" s="290"/>
      <c r="C11" s="143"/>
      <c r="D11" s="143"/>
      <c r="E11" s="155"/>
      <c r="F11" s="288"/>
      <c r="G11" s="143"/>
      <c r="H11" s="143"/>
      <c r="I11" s="155"/>
      <c r="J11" s="288"/>
      <c r="K11" s="143"/>
      <c r="L11" s="155"/>
    </row>
    <row r="12" spans="2:12" ht="14.25" customHeight="1" x14ac:dyDescent="0.3">
      <c r="B12" s="290"/>
      <c r="C12" s="143"/>
      <c r="D12" s="143"/>
      <c r="E12" s="155"/>
      <c r="F12" s="288"/>
      <c r="G12" s="143"/>
      <c r="H12" s="143"/>
      <c r="I12" s="155"/>
      <c r="J12" s="288"/>
      <c r="K12" s="143"/>
      <c r="L12" s="155"/>
    </row>
    <row r="13" spans="2:12" ht="14.25" customHeight="1" x14ac:dyDescent="0.2">
      <c r="B13" s="291" t="s">
        <v>250</v>
      </c>
      <c r="C13" s="143"/>
      <c r="D13" s="143"/>
      <c r="E13" s="155"/>
      <c r="F13" s="291" t="s">
        <v>251</v>
      </c>
      <c r="G13" s="143"/>
      <c r="H13" s="143"/>
      <c r="I13" s="155"/>
      <c r="J13" s="291" t="s">
        <v>252</v>
      </c>
      <c r="K13" s="143"/>
      <c r="L13" s="155"/>
    </row>
    <row r="14" spans="2:12" ht="14.25" customHeight="1" x14ac:dyDescent="0.2">
      <c r="B14" s="291" t="s">
        <v>253</v>
      </c>
      <c r="C14" s="143"/>
      <c r="D14" s="143"/>
      <c r="E14" s="155"/>
      <c r="F14" s="291" t="s">
        <v>254</v>
      </c>
      <c r="G14" s="143"/>
      <c r="H14" s="143"/>
      <c r="I14" s="155"/>
      <c r="J14" s="291" t="s">
        <v>255</v>
      </c>
      <c r="K14" s="143"/>
      <c r="L14" s="155"/>
    </row>
    <row r="15" spans="2:12" ht="14.25" customHeight="1" x14ac:dyDescent="0.3">
      <c r="B15" s="292"/>
      <c r="C15" s="139"/>
      <c r="D15" s="139"/>
      <c r="E15" s="140"/>
      <c r="F15" s="293"/>
      <c r="G15" s="139"/>
      <c r="H15" s="139"/>
      <c r="I15" s="140"/>
      <c r="J15" s="292"/>
      <c r="K15" s="139"/>
      <c r="L15" s="140"/>
    </row>
    <row r="16" spans="2:1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33">
    <mergeCell ref="B15:E15"/>
    <mergeCell ref="F15:I15"/>
    <mergeCell ref="J15:L15"/>
    <mergeCell ref="B11:E11"/>
    <mergeCell ref="F11:I11"/>
    <mergeCell ref="J11:L11"/>
    <mergeCell ref="B12:E12"/>
    <mergeCell ref="F12:I12"/>
    <mergeCell ref="J12:L12"/>
    <mergeCell ref="B13:E13"/>
    <mergeCell ref="F13:I13"/>
    <mergeCell ref="J13:L13"/>
    <mergeCell ref="B14:E14"/>
    <mergeCell ref="F14:I14"/>
    <mergeCell ref="J14:L14"/>
    <mergeCell ref="F10:I10"/>
    <mergeCell ref="J10:L10"/>
    <mergeCell ref="B8:E8"/>
    <mergeCell ref="F8:I8"/>
    <mergeCell ref="J8:L8"/>
    <mergeCell ref="B9:E9"/>
    <mergeCell ref="F9:I9"/>
    <mergeCell ref="J9:L9"/>
    <mergeCell ref="B10:E10"/>
    <mergeCell ref="H5:J5"/>
    <mergeCell ref="K5:L5"/>
    <mergeCell ref="C2:L2"/>
    <mergeCell ref="B4:C4"/>
    <mergeCell ref="D4:G4"/>
    <mergeCell ref="H4:J4"/>
    <mergeCell ref="K4:L4"/>
    <mergeCell ref="B5:C5"/>
    <mergeCell ref="D5:G5"/>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000"/>
  <sheetViews>
    <sheetView workbookViewId="0"/>
  </sheetViews>
  <sheetFormatPr baseColWidth="10" defaultColWidth="12.625" defaultRowHeight="15" customHeight="1" x14ac:dyDescent="0.2"/>
  <cols>
    <col min="1" max="6" width="9.375" customWidth="1"/>
  </cols>
  <sheetData>
    <row r="2" spans="2:5" ht="15" customHeight="1" x14ac:dyDescent="0.25">
      <c r="B2" s="105" t="s">
        <v>256</v>
      </c>
      <c r="E2" s="105" t="s">
        <v>257</v>
      </c>
    </row>
    <row r="3" spans="2:5" ht="15" customHeight="1" x14ac:dyDescent="0.25">
      <c r="B3" s="105" t="s">
        <v>258</v>
      </c>
      <c r="E3" s="105" t="s">
        <v>56</v>
      </c>
    </row>
    <row r="4" spans="2:5" ht="15" customHeight="1" x14ac:dyDescent="0.25">
      <c r="B4" s="105" t="s">
        <v>68</v>
      </c>
      <c r="E4" s="105" t="s">
        <v>259</v>
      </c>
    </row>
    <row r="5" spans="2:5" ht="15" customHeight="1" x14ac:dyDescent="0.25">
      <c r="B5" s="105" t="s">
        <v>260</v>
      </c>
    </row>
    <row r="8" spans="2:5" ht="15" customHeight="1" x14ac:dyDescent="0.25">
      <c r="B8" s="105" t="s">
        <v>261</v>
      </c>
    </row>
    <row r="9" spans="2:5" ht="15" customHeight="1" x14ac:dyDescent="0.25">
      <c r="B9" s="105" t="s">
        <v>262</v>
      </c>
    </row>
    <row r="10" spans="2:5" ht="15" customHeight="1" x14ac:dyDescent="0.25">
      <c r="B10" s="105" t="s">
        <v>263</v>
      </c>
    </row>
    <row r="13" spans="2:5" ht="15" customHeight="1" x14ac:dyDescent="0.25">
      <c r="B13" s="105" t="s">
        <v>264</v>
      </c>
    </row>
    <row r="14" spans="2:5" ht="15" customHeight="1" x14ac:dyDescent="0.25">
      <c r="B14" s="105" t="s">
        <v>60</v>
      </c>
    </row>
    <row r="15" spans="2:5" ht="15" customHeight="1" x14ac:dyDescent="0.25">
      <c r="B15" s="105" t="s">
        <v>265</v>
      </c>
    </row>
    <row r="16" spans="2:5" ht="15" customHeight="1" x14ac:dyDescent="0.25">
      <c r="B16" s="105" t="s">
        <v>266</v>
      </c>
    </row>
    <row r="17" spans="2:2" ht="15" customHeight="1" x14ac:dyDescent="0.25">
      <c r="B17" s="105" t="s">
        <v>267</v>
      </c>
    </row>
    <row r="18" spans="2:2" ht="15" customHeight="1" x14ac:dyDescent="0.25">
      <c r="B18" s="105" t="s">
        <v>268</v>
      </c>
    </row>
    <row r="19" spans="2:2" ht="15" customHeight="1" x14ac:dyDescent="0.25">
      <c r="B19" s="105" t="s">
        <v>269</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Oficina de Planeacion de Gestion Institucional 2</cp:lastModifiedBy>
  <dcterms:created xsi:type="dcterms:W3CDTF">2020-03-24T23:12:47Z</dcterms:created>
  <dcterms:modified xsi:type="dcterms:W3CDTF">2025-10-15T15:34:16Z</dcterms:modified>
</cp:coreProperties>
</file>