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E:\Riesgos SI\Mapas de Riesgo SI de los 7 Procesos\"/>
    </mc:Choice>
  </mc:AlternateContent>
  <xr:revisionPtr revIDLastSave="0" documentId="13_ncr:1_{36C4C4AB-612E-4E14-AC0A-5DBF2DA3C26A}" xr6:coauthVersionLast="47" xr6:coauthVersionMax="47" xr10:uidLastSave="{00000000-0000-0000-0000-000000000000}"/>
  <bookViews>
    <workbookView xWindow="-120" yWindow="-120" windowWidth="29040" windowHeight="15720" xr2:uid="{A6605DD4-F354-4DC0-8342-CC7351FC4FD1}"/>
  </bookViews>
  <sheets>
    <sheet name="portada" sheetId="11" r:id="rId1"/>
    <sheet name="activos_primarios" sheetId="3" r:id="rId2"/>
    <sheet name="activos_apoyo" sheetId="4" r:id="rId3"/>
    <sheet name="criticidad_activos_apoyo" sheetId="6" r:id="rId4"/>
    <sheet name="criticidad_personas" sheetId="7" r:id="rId5"/>
    <sheet name="identificacion_riesgos" sheetId="8" r:id="rId6"/>
    <sheet name="amenazas - vulnerabilidades" sheetId="14" r:id="rId7"/>
    <sheet name="valoracion_riesgo" sheetId="9" r:id="rId8"/>
    <sheet name="mapa_riesgos_si" sheetId="12" r:id="rId9"/>
    <sheet name="listas" sheetId="13" state="hidden" r:id="rId10"/>
    <sheet name="Hoja1" sheetId="2" state="hidden"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68" i="12" l="1"/>
  <c r="X68" i="12" s="1"/>
  <c r="W68" i="12"/>
  <c r="V68" i="12" s="1"/>
  <c r="Z68" i="12" s="1"/>
  <c r="Y64" i="12"/>
  <c r="X64" i="12" s="1"/>
  <c r="W64" i="12"/>
  <c r="V64" i="12"/>
  <c r="O68" i="12"/>
  <c r="M68" i="12"/>
  <c r="P68" i="12" s="1"/>
  <c r="O64" i="12"/>
  <c r="M64" i="12"/>
  <c r="P64" i="12" s="1"/>
  <c r="O60" i="12"/>
  <c r="M60" i="12"/>
  <c r="P60" i="12" s="1"/>
  <c r="O56" i="12"/>
  <c r="M56" i="12"/>
  <c r="P56" i="12" s="1"/>
  <c r="O52" i="12"/>
  <c r="M52" i="12"/>
  <c r="P52" i="12" s="1"/>
  <c r="O48" i="12"/>
  <c r="M48" i="12"/>
  <c r="P48" i="12" s="1"/>
  <c r="O44" i="12"/>
  <c r="M44" i="12"/>
  <c r="P44" i="12" s="1"/>
  <c r="O40" i="12"/>
  <c r="M40" i="12"/>
  <c r="P40" i="12" s="1"/>
  <c r="O36" i="12"/>
  <c r="M36" i="12"/>
  <c r="P36" i="12" s="1"/>
  <c r="O32" i="12"/>
  <c r="M32" i="12"/>
  <c r="P32" i="12" s="1"/>
  <c r="O28" i="12"/>
  <c r="M28" i="12"/>
  <c r="A68" i="12"/>
  <c r="A64" i="12"/>
  <c r="A60" i="12"/>
  <c r="A56" i="12"/>
  <c r="A52" i="12"/>
  <c r="A48" i="12"/>
  <c r="A44" i="12"/>
  <c r="A40" i="12"/>
  <c r="A36" i="12"/>
  <c r="A32" i="12"/>
  <c r="A28" i="12"/>
  <c r="O24" i="12"/>
  <c r="M24" i="12"/>
  <c r="O20" i="12"/>
  <c r="M20" i="12"/>
  <c r="Z64" i="12" l="1"/>
  <c r="U68" i="12"/>
  <c r="T68" i="12"/>
  <c r="T64" i="12"/>
  <c r="U64" i="12"/>
  <c r="U60" i="12"/>
  <c r="Y60" i="12" s="1"/>
  <c r="X60" i="12" s="1"/>
  <c r="T60" i="12"/>
  <c r="W60" i="12" s="1"/>
  <c r="V60" i="12" s="1"/>
  <c r="U56" i="12"/>
  <c r="Y56" i="12" s="1"/>
  <c r="X56" i="12" s="1"/>
  <c r="T56" i="12"/>
  <c r="W56" i="12" s="1"/>
  <c r="V56" i="12" s="1"/>
  <c r="U52" i="12"/>
  <c r="Y52" i="12" s="1"/>
  <c r="X52" i="12" s="1"/>
  <c r="T52" i="12"/>
  <c r="W52" i="12" s="1"/>
  <c r="V52" i="12" s="1"/>
  <c r="T48" i="12"/>
  <c r="W48" i="12" s="1"/>
  <c r="V48" i="12" s="1"/>
  <c r="U48" i="12"/>
  <c r="Y48" i="12" s="1"/>
  <c r="X48" i="12" s="1"/>
  <c r="U44" i="12"/>
  <c r="Y44" i="12" s="1"/>
  <c r="X44" i="12" s="1"/>
  <c r="T44" i="12"/>
  <c r="W44" i="12" s="1"/>
  <c r="V44" i="12" s="1"/>
  <c r="U40" i="12"/>
  <c r="Y40" i="12" s="1"/>
  <c r="X40" i="12" s="1"/>
  <c r="T40" i="12"/>
  <c r="W40" i="12" s="1"/>
  <c r="V40" i="12" s="1"/>
  <c r="Z40" i="12" s="1"/>
  <c r="U36" i="12"/>
  <c r="Y36" i="12" s="1"/>
  <c r="X36" i="12" s="1"/>
  <c r="T36" i="12"/>
  <c r="W36" i="12" s="1"/>
  <c r="V36" i="12" s="1"/>
  <c r="U32" i="12"/>
  <c r="Y32" i="12" s="1"/>
  <c r="X32" i="12" s="1"/>
  <c r="T32" i="12"/>
  <c r="W32" i="12" s="1"/>
  <c r="V32" i="12" s="1"/>
  <c r="P24" i="12"/>
  <c r="P20" i="12"/>
  <c r="P28" i="12"/>
  <c r="U28" i="12" s="1"/>
  <c r="Y28" i="12" s="1"/>
  <c r="X28" i="12" s="1"/>
  <c r="O9" i="12"/>
  <c r="M9" i="12"/>
  <c r="P9" i="12" s="1"/>
  <c r="O6" i="12"/>
  <c r="M6" i="12"/>
  <c r="P6" i="12" s="1"/>
  <c r="O5" i="12"/>
  <c r="M5" i="12"/>
  <c r="O4" i="12"/>
  <c r="M4" i="12"/>
  <c r="O16" i="12"/>
  <c r="M16" i="12"/>
  <c r="O12" i="12"/>
  <c r="M12" i="12"/>
  <c r="O8" i="12"/>
  <c r="P8" i="12" s="1"/>
  <c r="M8" i="12"/>
  <c r="T28" i="12" l="1"/>
  <c r="W28" i="12" s="1"/>
  <c r="V28" i="12" s="1"/>
  <c r="P16" i="12"/>
  <c r="P5" i="12"/>
  <c r="P4" i="12"/>
  <c r="P12" i="12"/>
  <c r="B56" i="12"/>
  <c r="D56" i="12"/>
  <c r="E56" i="12" s="1"/>
  <c r="D60" i="12"/>
  <c r="E60" i="12" s="1"/>
  <c r="C68" i="12"/>
  <c r="F68" i="12"/>
  <c r="G68" i="12" s="1"/>
  <c r="H68" i="12"/>
  <c r="C64" i="12"/>
  <c r="B60" i="12"/>
  <c r="H56" i="12"/>
  <c r="B52" i="12"/>
  <c r="C48" i="12"/>
  <c r="D44" i="12"/>
  <c r="E44" i="12" s="1"/>
  <c r="D40" i="12"/>
  <c r="E40" i="12" s="1"/>
  <c r="H36" i="12"/>
  <c r="H32" i="12"/>
  <c r="D28" i="12"/>
  <c r="E28" i="12" s="1"/>
  <c r="A24" i="12"/>
  <c r="D24" i="12" s="1"/>
  <c r="E24" i="12" s="1"/>
  <c r="T24" i="12" s="1"/>
  <c r="W24" i="12" s="1"/>
  <c r="V24" i="12" s="1"/>
  <c r="A20" i="12"/>
  <c r="D20" i="12" s="1"/>
  <c r="E20" i="12" s="1"/>
  <c r="T20" i="12" s="1"/>
  <c r="W20" i="12" s="1"/>
  <c r="V20" i="12" s="1"/>
  <c r="A16" i="12"/>
  <c r="B16" i="12" s="1"/>
  <c r="A12" i="12"/>
  <c r="H12" i="12" s="1"/>
  <c r="D4" i="9"/>
  <c r="D5" i="9"/>
  <c r="D6" i="9"/>
  <c r="D7" i="9"/>
  <c r="D8" i="9"/>
  <c r="D9" i="9"/>
  <c r="D10" i="9"/>
  <c r="D11" i="9"/>
  <c r="D12" i="9"/>
  <c r="D13" i="9"/>
  <c r="D14" i="9"/>
  <c r="D15" i="9"/>
  <c r="D16" i="9"/>
  <c r="D17" i="9"/>
  <c r="D18" i="9"/>
  <c r="D19" i="9"/>
  <c r="H4" i="6"/>
  <c r="H5" i="6"/>
  <c r="H6" i="6"/>
  <c r="H7" i="6"/>
  <c r="H8" i="6"/>
  <c r="H9" i="6"/>
  <c r="H10" i="6"/>
  <c r="H11" i="6"/>
  <c r="H12" i="6"/>
  <c r="H13" i="6"/>
  <c r="H14" i="6"/>
  <c r="H15" i="6"/>
  <c r="H16" i="6"/>
  <c r="H17" i="6"/>
  <c r="H18" i="6"/>
  <c r="H19" i="6"/>
  <c r="H20" i="6"/>
  <c r="H21" i="6"/>
  <c r="H22" i="6"/>
  <c r="A8" i="12"/>
  <c r="B8" i="12" s="1"/>
  <c r="D3" i="9"/>
  <c r="A4" i="12"/>
  <c r="F4" i="12" s="1"/>
  <c r="B20" i="12" l="1"/>
  <c r="C12" i="12"/>
  <c r="B64" i="12"/>
  <c r="F12" i="12"/>
  <c r="G12" i="12" s="1"/>
  <c r="U12" i="12" s="1"/>
  <c r="Y12" i="12" s="1"/>
  <c r="D68" i="12"/>
  <c r="E68" i="12" s="1"/>
  <c r="H60" i="12"/>
  <c r="F56" i="12"/>
  <c r="G56" i="12" s="1"/>
  <c r="B12" i="12"/>
  <c r="B68" i="12"/>
  <c r="F60" i="12"/>
  <c r="G60" i="12" s="1"/>
  <c r="C56" i="12"/>
  <c r="H64" i="12"/>
  <c r="D16" i="12"/>
  <c r="E16" i="12" s="1"/>
  <c r="T16" i="12" s="1"/>
  <c r="W16" i="12" s="1"/>
  <c r="F64" i="12"/>
  <c r="G64" i="12" s="1"/>
  <c r="C60" i="12"/>
  <c r="H48" i="12"/>
  <c r="D12" i="12"/>
  <c r="E12" i="12" s="1"/>
  <c r="T12" i="12" s="1"/>
  <c r="W12" i="12" s="1"/>
  <c r="D64" i="12"/>
  <c r="E64" i="12" s="1"/>
  <c r="C20" i="12"/>
  <c r="H20" i="12"/>
  <c r="D8" i="12"/>
  <c r="E8" i="12" s="1"/>
  <c r="T8" i="12" s="1"/>
  <c r="H16" i="12"/>
  <c r="B48" i="12"/>
  <c r="F24" i="12"/>
  <c r="G24" i="12" s="1"/>
  <c r="U24" i="12" s="1"/>
  <c r="Y24" i="12" s="1"/>
  <c r="X24" i="12" s="1"/>
  <c r="C24" i="12"/>
  <c r="F16" i="12"/>
  <c r="G16" i="12" s="1"/>
  <c r="U16" i="12" s="1"/>
  <c r="Y16" i="12" s="1"/>
  <c r="F8" i="12"/>
  <c r="G8" i="12" s="1"/>
  <c r="U8" i="12" s="1"/>
  <c r="U9" i="12" s="1"/>
  <c r="Y8" i="12" s="1"/>
  <c r="H24" i="12"/>
  <c r="B24" i="12"/>
  <c r="D48" i="12"/>
  <c r="E48" i="12" s="1"/>
  <c r="C16" i="12"/>
  <c r="C8" i="12"/>
  <c r="F20" i="12"/>
  <c r="G20" i="12" s="1"/>
  <c r="U20" i="12" s="1"/>
  <c r="Y20" i="12" s="1"/>
  <c r="X20" i="12" s="1"/>
  <c r="F52" i="12"/>
  <c r="G52" i="12" s="1"/>
  <c r="D52" i="12"/>
  <c r="E52" i="12" s="1"/>
  <c r="C52" i="12"/>
  <c r="H52" i="12"/>
  <c r="F48" i="12"/>
  <c r="G48" i="12" s="1"/>
  <c r="H44" i="12"/>
  <c r="F44" i="12"/>
  <c r="G44" i="12" s="1"/>
  <c r="C44" i="12"/>
  <c r="B44" i="12"/>
  <c r="F40" i="12"/>
  <c r="G40" i="12" s="1"/>
  <c r="C40" i="12"/>
  <c r="B40" i="12"/>
  <c r="H40" i="12"/>
  <c r="F36" i="12"/>
  <c r="G36" i="12" s="1"/>
  <c r="D36" i="12"/>
  <c r="E36" i="12" s="1"/>
  <c r="B36" i="12"/>
  <c r="C36" i="12"/>
  <c r="D32" i="12"/>
  <c r="E32" i="12" s="1"/>
  <c r="C32" i="12"/>
  <c r="B32" i="12"/>
  <c r="F32" i="12"/>
  <c r="G32" i="12" s="1"/>
  <c r="H28" i="12"/>
  <c r="C28" i="12"/>
  <c r="F28" i="12"/>
  <c r="G28" i="12" s="1"/>
  <c r="B28" i="12"/>
  <c r="H8" i="12"/>
  <c r="D4" i="12"/>
  <c r="E4" i="12" s="1"/>
  <c r="T4" i="12" s="1"/>
  <c r="T5" i="12" s="1"/>
  <c r="G4" i="12"/>
  <c r="U4" i="12" s="1"/>
  <c r="U5" i="12" s="1"/>
  <c r="U6" i="12" s="1"/>
  <c r="Y4" i="12" s="1"/>
  <c r="X4" i="12" s="1"/>
  <c r="C4" i="12"/>
  <c r="B4" i="12"/>
  <c r="T6" i="12" l="1"/>
  <c r="W4" i="12"/>
  <c r="V4" i="12" s="1"/>
  <c r="T9" i="12"/>
  <c r="W8" i="12"/>
  <c r="V8" i="12" s="1"/>
  <c r="X8" i="12"/>
  <c r="Z8" i="12" s="1"/>
  <c r="V12" i="12"/>
  <c r="X12" i="12" l="1"/>
  <c r="Z12" i="12" s="1"/>
  <c r="G3" i="7"/>
  <c r="G7" i="3"/>
  <c r="G8" i="3"/>
  <c r="G9" i="3"/>
  <c r="G10" i="3"/>
  <c r="G11" i="3"/>
  <c r="G12" i="3"/>
  <c r="G13" i="3"/>
  <c r="G14" i="3"/>
  <c r="G15" i="3"/>
  <c r="G16" i="3"/>
  <c r="G17" i="3"/>
  <c r="G18" i="3"/>
  <c r="G19" i="3"/>
  <c r="G20" i="3"/>
  <c r="G21" i="3"/>
  <c r="G22" i="3"/>
  <c r="G23" i="3"/>
  <c r="G24" i="3"/>
  <c r="G25" i="3"/>
  <c r="G26" i="3"/>
  <c r="G27" i="3"/>
  <c r="G28" i="3"/>
  <c r="G29" i="3"/>
  <c r="G30" i="3"/>
  <c r="G31" i="3"/>
  <c r="G32" i="3"/>
  <c r="G33" i="3"/>
  <c r="G34" i="3"/>
  <c r="G35" i="3"/>
  <c r="G6" i="3"/>
  <c r="V16" i="12" l="1"/>
  <c r="Z4" i="12"/>
  <c r="X16" i="12"/>
  <c r="G4" i="7"/>
  <c r="G5" i="7"/>
  <c r="G6" i="7"/>
  <c r="G7" i="7"/>
  <c r="G8" i="7"/>
  <c r="G9" i="7"/>
  <c r="G10" i="7"/>
  <c r="G11" i="7"/>
  <c r="G12" i="7"/>
  <c r="G13" i="7"/>
  <c r="G14" i="7"/>
  <c r="G15" i="7"/>
  <c r="G16" i="7"/>
  <c r="H3" i="6"/>
  <c r="Z16" i="12" l="1"/>
  <c r="Z20" i="12"/>
  <c r="H4" i="12"/>
  <c r="Z24" i="12" l="1"/>
  <c r="Z28" i="12" l="1"/>
  <c r="Z32" i="12"/>
  <c r="Z36" i="12" l="1"/>
  <c r="Z44" i="12" l="1"/>
  <c r="Z48" i="12"/>
  <c r="Z52" i="12" l="1"/>
  <c r="Z56" i="12"/>
  <c r="Z60" i="12" l="1"/>
</calcChain>
</file>

<file path=xl/sharedStrings.xml><?xml version="1.0" encoding="utf-8"?>
<sst xmlns="http://schemas.openxmlformats.org/spreadsheetml/2006/main" count="1330" uniqueCount="716">
  <si>
    <t>CLASE</t>
  </si>
  <si>
    <t>CONSECUTIVO</t>
  </si>
  <si>
    <t>Criticidad</t>
  </si>
  <si>
    <t>Nivel de Importancia</t>
  </si>
  <si>
    <t>AMENAZAS</t>
  </si>
  <si>
    <t>TIPO DE ACTIVO</t>
  </si>
  <si>
    <t>Personas</t>
  </si>
  <si>
    <t>Documentos información</t>
  </si>
  <si>
    <t>Datos / bases de datos</t>
  </si>
  <si>
    <t>Software</t>
  </si>
  <si>
    <t>Hardware</t>
  </si>
  <si>
    <t>Componentes de red</t>
  </si>
  <si>
    <t>Instalaciones</t>
  </si>
  <si>
    <t>Informacion publica</t>
  </si>
  <si>
    <t>NA</t>
  </si>
  <si>
    <t>Robo</t>
  </si>
  <si>
    <t>Acceso no restringido a instalaciones</t>
  </si>
  <si>
    <t>¿El activo pertenece a la entidad?</t>
  </si>
  <si>
    <t>Acceso físico no autorizado</t>
  </si>
  <si>
    <t>Acceso no autorizado a la red</t>
  </si>
  <si>
    <t>Acceso no autorizado al sistema de información</t>
  </si>
  <si>
    <t>Amenaza de bomba</t>
  </si>
  <si>
    <t>Ataques terroristas</t>
  </si>
  <si>
    <t>Código malicioso</t>
  </si>
  <si>
    <t>Contaminación</t>
  </si>
  <si>
    <t>Daños ocasionados durante pruebas de intrusión</t>
  </si>
  <si>
    <t>Daños provocado por actividades de terceros</t>
  </si>
  <si>
    <t>Descarga de un rayo</t>
  </si>
  <si>
    <t>Destrucción de registros</t>
  </si>
  <si>
    <t>Deterioro de soportes</t>
  </si>
  <si>
    <t>Error de usuario</t>
  </si>
  <si>
    <t>Errores de aplicaciones</t>
  </si>
  <si>
    <t>Errores de mantenimiento</t>
  </si>
  <si>
    <t>Escuchas encubiertas</t>
  </si>
  <si>
    <t>Espionaje industrial</t>
  </si>
  <si>
    <t>Explosión de bomba</t>
  </si>
  <si>
    <t>Falla en los enlaces de comunicación</t>
  </si>
  <si>
    <t>Fallas en equipos</t>
  </si>
  <si>
    <t>Falsificación de registros</t>
  </si>
  <si>
    <t>Fraude</t>
  </si>
  <si>
    <t>Incumplimiento de relaciones contractuales</t>
  </si>
  <si>
    <t>VULNERABILIDAD</t>
  </si>
  <si>
    <t>Ingeniería social</t>
  </si>
  <si>
    <t>Instalación no autorizada de software</t>
  </si>
  <si>
    <t>Interceptación de información</t>
  </si>
  <si>
    <t>Interrupción del suministro eléctrico</t>
  </si>
  <si>
    <t>Inundación</t>
  </si>
  <si>
    <t>Modificación accidental de datos del sistema de información</t>
  </si>
  <si>
    <t>Modificación no autorizada de registros</t>
  </si>
  <si>
    <t>Otros desastres (naturales)</t>
  </si>
  <si>
    <t>Otros desastres (ocasionados por el hombre)</t>
  </si>
  <si>
    <t>Pérdida de servicios soporte</t>
  </si>
  <si>
    <t>Revelación de contraseñas</t>
  </si>
  <si>
    <t>Uso de códigos no autorizados o no probados</t>
  </si>
  <si>
    <t>Uso erróneo de herramientas de auditoría</t>
  </si>
  <si>
    <t>Uso erróneo de sistemas de información</t>
  </si>
  <si>
    <t>Uso no autorizado de materiales patentados</t>
  </si>
  <si>
    <t>Uso no autorizado de software</t>
  </si>
  <si>
    <t>Vandalismo</t>
  </si>
  <si>
    <t>Fuga o revelación de información</t>
  </si>
  <si>
    <t>Huelgas</t>
  </si>
  <si>
    <t>Identidad de usuario camuflada</t>
  </si>
  <si>
    <t>Incendio</t>
  </si>
  <si>
    <t>Incumplimiento de leyes</t>
  </si>
  <si>
    <t>Bases de datos con protección desactualizada contra códigos maliciosos</t>
  </si>
  <si>
    <t>Claves criptográficas accesibles a personas no autorizadas</t>
  </si>
  <si>
    <t>Colocación o instalación de cables eléctricos sin protección</t>
  </si>
  <si>
    <t>Conexiones de red pública sin protección</t>
  </si>
  <si>
    <t>Contraseñas inseguras</t>
  </si>
  <si>
    <t>Copiado sin control</t>
  </si>
  <si>
    <t>Cuentas de usuario generadas por sistema cuyas contraseñas permanecen sin modificación</t>
  </si>
  <si>
    <t>Descargas de Internet sin control</t>
  </si>
  <si>
    <t>Elección inadecuada de datos de prueba</t>
  </si>
  <si>
    <t>Eliminación de soportes de almacenamiento sin borrado de datos</t>
  </si>
  <si>
    <t>Empleados desmotivados o inconformes</t>
  </si>
  <si>
    <t>Equipamiento móvil proclive a ser robado</t>
  </si>
  <si>
    <t>Falta de control en datos de entrada y salida</t>
  </si>
  <si>
    <t>Falta de desactivación de cuentas de usuario luego de finalizado el empleo</t>
  </si>
  <si>
    <t>Falta de evidencia en envío o recepción de mensajes</t>
  </si>
  <si>
    <t>Falta de separación de entornos de prueba y operativos</t>
  </si>
  <si>
    <t>Falta de validación de datos procesados</t>
  </si>
  <si>
    <t>Inadecuada capacidad de gestión</t>
  </si>
  <si>
    <t>Inadecuada gestión de redes</t>
  </si>
  <si>
    <t>Inadecuada o falta de implementación de auditoría interna</t>
  </si>
  <si>
    <t>Inadecuada separación de tareas</t>
  </si>
  <si>
    <t>Inadecuada supervisión de proveedores externos</t>
  </si>
  <si>
    <t>Inadecuada supervisión del trabajo de los empleados</t>
  </si>
  <si>
    <t>Nivel de confidencialidad no definido con claridad</t>
  </si>
  <si>
    <t>Poderes de gran alcance</t>
  </si>
  <si>
    <t>Redes accesibles a personas no autorizadas</t>
  </si>
  <si>
    <t>Reglas criptográficas no definidas con claridad</t>
  </si>
  <si>
    <t>Requisitos para desarrollo de software no definidos con claridad</t>
  </si>
  <si>
    <t>Reglas para control de acceso no definidos con claridad</t>
  </si>
  <si>
    <t>Reglas para trabajo afuera de las instalaciones no definidas con claridad</t>
  </si>
  <si>
    <t>Reglas organizacionales no definidas con claridad</t>
  </si>
  <si>
    <t>Sesiones activas después del horario laboral</t>
  </si>
  <si>
    <t>Sistemas desprotegidos ante acceso no autorizado</t>
  </si>
  <si>
    <t>Sobre dependencia en un dispositivo o sistema</t>
  </si>
  <si>
    <t>Software no documentado</t>
  </si>
  <si>
    <t>Susceptibilidad del equipamiento a alteraciones en el voltaje</t>
  </si>
  <si>
    <t>Susceptibilidad del equipamiento a la humedad y a la contaminación</t>
  </si>
  <si>
    <t>Susceptibilidad del equipamiento a la temperatura</t>
  </si>
  <si>
    <t>Ubicación susceptible a desastres naturales</t>
  </si>
  <si>
    <t>Ubicación susceptible a pérdidas de agua</t>
  </si>
  <si>
    <t>Única copia, sólo una copia de la información</t>
  </si>
  <si>
    <t>Uso de equipamiento obsoleto</t>
  </si>
  <si>
    <t>Uso no controlado de sistemas de información</t>
  </si>
  <si>
    <t>Inadecuado control de cambios</t>
  </si>
  <si>
    <t>Inadecuado nivel de conocimiento y/o concienciación de empleados</t>
  </si>
  <si>
    <t>Inadecuados derechos de usuario</t>
  </si>
  <si>
    <t>Información disponible para personas no autorizadas</t>
  </si>
  <si>
    <t>Interfaz de usuario complicada</t>
  </si>
  <si>
    <t>Mantenimiento inadecuado</t>
  </si>
  <si>
    <t>Informacion reservada</t>
  </si>
  <si>
    <t>Informacion clasificada</t>
  </si>
  <si>
    <t>Archivo de gestión</t>
  </si>
  <si>
    <t>Servicio</t>
  </si>
  <si>
    <t>Si</t>
  </si>
  <si>
    <t>No</t>
  </si>
  <si>
    <t>Proceso</t>
  </si>
  <si>
    <t>Subproceso</t>
  </si>
  <si>
    <t>Confidencialidad</t>
  </si>
  <si>
    <t>Integridad</t>
  </si>
  <si>
    <t>Disponibilidad</t>
  </si>
  <si>
    <t>PROCESO DE SEGURIDAD Y PRIVACIDAD DE LA INFORMACIÓN</t>
  </si>
  <si>
    <t>Nombre del formato</t>
  </si>
  <si>
    <t>MAPA DE RIESGOS DE SEGURIDAD DE LA INFORMACIÓN</t>
  </si>
  <si>
    <t>VIGENCIA</t>
  </si>
  <si>
    <t xml:space="preserve">VERSIÓN </t>
  </si>
  <si>
    <t>CÓDIGO</t>
  </si>
  <si>
    <t>01</t>
  </si>
  <si>
    <t>Año vigencia</t>
  </si>
  <si>
    <t>Nombre activo de información primaria</t>
  </si>
  <si>
    <t>Nombre de activo de información primario</t>
  </si>
  <si>
    <t>Nombre activo de apoyo</t>
  </si>
  <si>
    <t>Tipo de activo de apoyo</t>
  </si>
  <si>
    <t>PQRD</t>
  </si>
  <si>
    <t>Alta</t>
  </si>
  <si>
    <t>Activo crítico</t>
  </si>
  <si>
    <t>Correo electrónico institucional</t>
  </si>
  <si>
    <t>Usuario plataforma ORFEO</t>
  </si>
  <si>
    <t>Secretaria dependencia</t>
  </si>
  <si>
    <t>Persona</t>
  </si>
  <si>
    <t>Sitio</t>
  </si>
  <si>
    <t>Nombre del activo secundario</t>
  </si>
  <si>
    <t>¿Las actividades que desarrolla la persona se encuentran documentadas?</t>
  </si>
  <si>
    <t>¿Alguien mas puede desarrollar el trabajo de esta persona?</t>
  </si>
  <si>
    <t>¿En caso de que la persona no estuviera disponible, qué nivel de afectación representaría?</t>
  </si>
  <si>
    <t>5 años o menos</t>
  </si>
  <si>
    <t>¿Cuántos años de uso tiene el activo?</t>
  </si>
  <si>
    <t>¿Aproximádamente en cuanto tiempo se podría restablecer el activo en caso de fallo total?</t>
  </si>
  <si>
    <t>¿El activo tiene soporte técnico o mantenimiento regular?</t>
  </si>
  <si>
    <t>¿En caso de que el activo no estuviera disponible, qué nivel de afectación representaría?</t>
  </si>
  <si>
    <t>Más de 3 días</t>
  </si>
  <si>
    <t>3 días o menos</t>
  </si>
  <si>
    <t>Grave</t>
  </si>
  <si>
    <t>Amenaza</t>
  </si>
  <si>
    <t>Vulnerabilidad</t>
  </si>
  <si>
    <t>Riesgo</t>
  </si>
  <si>
    <t>Consecuencias</t>
  </si>
  <si>
    <t>Sanciones por parte de entes de control por perdida de la confidencialidad de la información</t>
  </si>
  <si>
    <t>Insuficiente protección física del edificio, puertas y ventanas</t>
  </si>
  <si>
    <t>Robo de medios o documentos</t>
  </si>
  <si>
    <t>Probabilidad Inherente</t>
  </si>
  <si>
    <t>Impacto Inherente</t>
  </si>
  <si>
    <t>Zona de riesgo</t>
  </si>
  <si>
    <t>Menor</t>
  </si>
  <si>
    <t>Media</t>
  </si>
  <si>
    <t>Leve</t>
  </si>
  <si>
    <t>Moderado</t>
  </si>
  <si>
    <t>Mayor</t>
  </si>
  <si>
    <t>Catastrófico</t>
  </si>
  <si>
    <t>Baja</t>
  </si>
  <si>
    <t>Muy baja</t>
  </si>
  <si>
    <t>Zona de riesgo baja</t>
  </si>
  <si>
    <t>Zona de riesgo moderada</t>
  </si>
  <si>
    <t>Zona de riesgo alta</t>
  </si>
  <si>
    <t>Zona de riesgo extrema</t>
  </si>
  <si>
    <t>Probabilidad</t>
  </si>
  <si>
    <t>Impacto</t>
  </si>
  <si>
    <t>Muy Alta</t>
  </si>
  <si>
    <t>Paso 1:</t>
  </si>
  <si>
    <t>Paso 2:</t>
  </si>
  <si>
    <t>Consecuencia</t>
  </si>
  <si>
    <t>Afectación</t>
  </si>
  <si>
    <t>Atributos</t>
  </si>
  <si>
    <t>Tipo</t>
  </si>
  <si>
    <t>Peso</t>
  </si>
  <si>
    <t>Implementación</t>
  </si>
  <si>
    <t>Peso total</t>
  </si>
  <si>
    <t>Documentación</t>
  </si>
  <si>
    <t>Frecuencia</t>
  </si>
  <si>
    <t>Evidencia</t>
  </si>
  <si>
    <t>Impacto residual</t>
  </si>
  <si>
    <t>Zona de riesgo final</t>
  </si>
  <si>
    <t>Circulares</t>
  </si>
  <si>
    <t>Conceptos</t>
  </si>
  <si>
    <t>Derechos de petición</t>
  </si>
  <si>
    <t>Encuestas</t>
  </si>
  <si>
    <t>Informes</t>
  </si>
  <si>
    <t>Intrumentos archivisticos</t>
  </si>
  <si>
    <t>Planes</t>
  </si>
  <si>
    <t>Identificar los niveles de confidencialidad, integridad y disponibilidad de los activos de información primarios del paso 1.
Los niveles de criticidad, integridad y disponibilidad lo determinan el personal de la dependencia, basados en sus conocimientos y experiencia.El nivel de confidencialidad hace referencia a si la información requiere mayor o
menor esfuerzo para evitar su acceso no autorizado, por defecto todos los activos de información primarios que correspondan a información clasificada o reservada tendrán un nivel de confidencialidad alto.
El nivel de integridad hace referencia a que tan crítico sería para las operaciones de la entidad si la información fuera alterada o manipulada. Por defecto todos los activos de información que correspondan a información clasificada o reservada
tendrán un nivel de confidencialidad alto. El nivel de disponibilidad se refiere al nivel de necesidad que representa para la entidad el tener disponer de la información, por defecto todos los activos de información primaria que correspondan a información clasificada o reservada tendrán un nivel de confidencialidad alto.</t>
  </si>
  <si>
    <t>Identificar los activos de apoyo (software, hardware, red, personal, sitio) de los activos de información primarios identificados en el paso 1.</t>
  </si>
  <si>
    <t>Paso 3:</t>
  </si>
  <si>
    <t>Identificación criticidad para activos de apoyo tipo persona.</t>
  </si>
  <si>
    <t>Paso 4:</t>
  </si>
  <si>
    <t>Paso 5:</t>
  </si>
  <si>
    <t>Paso 6:</t>
  </si>
  <si>
    <t>Paso 7:</t>
  </si>
  <si>
    <t>Valorar los riesgos.</t>
  </si>
  <si>
    <t>¿Es un activo de infraestructura de TI?</t>
  </si>
  <si>
    <t>PQRD - Derechos de petición</t>
  </si>
  <si>
    <t>Servidores de la Subsecretaría</t>
  </si>
  <si>
    <t>Centro de datos</t>
  </si>
  <si>
    <t>Dispositivo de seguridad perimetral</t>
  </si>
  <si>
    <t>Dispositivos de comunicaciones</t>
  </si>
  <si>
    <t>Equipos de central de monitoreo</t>
  </si>
  <si>
    <t>N/A</t>
  </si>
  <si>
    <t>act-001</t>
  </si>
  <si>
    <t>act-002</t>
  </si>
  <si>
    <t>act-003</t>
  </si>
  <si>
    <t>act-004</t>
  </si>
  <si>
    <t>act-005</t>
  </si>
  <si>
    <t>act-006</t>
  </si>
  <si>
    <t>act-007</t>
  </si>
  <si>
    <t>act-008</t>
  </si>
  <si>
    <t>act-009</t>
  </si>
  <si>
    <t>¿Tipo de vinculación?</t>
  </si>
  <si>
    <t>De contrato</t>
  </si>
  <si>
    <t>Importante</t>
  </si>
  <si>
    <t>Código activo apoyo</t>
  </si>
  <si>
    <t xml:space="preserve">Código activo apoyo </t>
  </si>
  <si>
    <t>Código riesgo</t>
  </si>
  <si>
    <t>r-001</t>
  </si>
  <si>
    <t>r-002</t>
  </si>
  <si>
    <t>r-003</t>
  </si>
  <si>
    <t>r-004</t>
  </si>
  <si>
    <t>r-005</t>
  </si>
  <si>
    <t>r-006</t>
  </si>
  <si>
    <t>r-007</t>
  </si>
  <si>
    <t>r-008</t>
  </si>
  <si>
    <t>r-009</t>
  </si>
  <si>
    <t>r-010</t>
  </si>
  <si>
    <t>r-011</t>
  </si>
  <si>
    <t>r-012</t>
  </si>
  <si>
    <t>r-013</t>
  </si>
  <si>
    <t>r-014</t>
  </si>
  <si>
    <t>r-015</t>
  </si>
  <si>
    <t>r-016</t>
  </si>
  <si>
    <t>r-017</t>
  </si>
  <si>
    <t>Control Anexo A. ISO 27001</t>
  </si>
  <si>
    <t>Preventivo</t>
  </si>
  <si>
    <t>Automático</t>
  </si>
  <si>
    <t>Continua</t>
  </si>
  <si>
    <t>%</t>
  </si>
  <si>
    <t>Probabilidad inherente</t>
  </si>
  <si>
    <t>Zona de riesgo inherente</t>
  </si>
  <si>
    <t>Probabilidad residual</t>
  </si>
  <si>
    <t>Impacto residual final</t>
  </si>
  <si>
    <t>Tratamiento</t>
  </si>
  <si>
    <t>Plan de acción</t>
  </si>
  <si>
    <t>Responsable</t>
  </si>
  <si>
    <t>Fecha implementación</t>
  </si>
  <si>
    <t>Probabilidad residual final</t>
  </si>
  <si>
    <t>Aceptar</t>
  </si>
  <si>
    <t>Reducir</t>
  </si>
  <si>
    <t>Transferir</t>
  </si>
  <si>
    <t>Evitar</t>
  </si>
  <si>
    <t>Detectivo</t>
  </si>
  <si>
    <t>Correctivo</t>
  </si>
  <si>
    <t>Manual</t>
  </si>
  <si>
    <t>Muy Baja</t>
  </si>
  <si>
    <t>Paso 8:</t>
  </si>
  <si>
    <t>Consolidar la información del mapa de riesgos haciendo el registro de los controles y el plan de mejoramiento según aplique.</t>
  </si>
  <si>
    <t>INSTRUCCIONES:</t>
  </si>
  <si>
    <t>Utilizar el inventario de activos de información y el índice de información clasificada y reservada que se producen como parte de los instrumentos de gestión de la información pública en el marco de la Ley 1712 de 2014, este inventario ha sido contruido teniendo como insumo principal las tablas de retención documental vigentes de la entidad.</t>
  </si>
  <si>
    <t>PASO 1</t>
  </si>
  <si>
    <t>Siguiente</t>
  </si>
  <si>
    <t>Anterior</t>
  </si>
  <si>
    <t>PASO 2</t>
  </si>
  <si>
    <t>PASO 3</t>
  </si>
  <si>
    <t>PASO 4</t>
  </si>
  <si>
    <t>PASO 5</t>
  </si>
  <si>
    <t>PASO 6</t>
  </si>
  <si>
    <t>PASO 7</t>
  </si>
  <si>
    <t>Portada</t>
  </si>
  <si>
    <t>Administrador de red</t>
  </si>
  <si>
    <t>Administrador centro de datos</t>
  </si>
  <si>
    <t>act-010</t>
  </si>
  <si>
    <t>act-011</t>
  </si>
  <si>
    <t>De planta</t>
  </si>
  <si>
    <t>Paneles de administración de cuentas de correo electrónico institucional</t>
  </si>
  <si>
    <t>Panel de administración de cuenta en AWS</t>
  </si>
  <si>
    <t>Sede electrónica institucional www.pasto.gov.co</t>
  </si>
  <si>
    <t>Portal web interno www.intranetpasto.gov.co</t>
  </si>
  <si>
    <t>Sistema de información ORFEO</t>
  </si>
  <si>
    <t>Sistema de información SISPASTO</t>
  </si>
  <si>
    <t>Sistema de información GLPI</t>
  </si>
  <si>
    <t>Sistema de información SGCV</t>
  </si>
  <si>
    <t>Sistema de información OCSINVENTORY</t>
  </si>
  <si>
    <t>Panel de gestión de licencias de Office 365</t>
  </si>
  <si>
    <t>Panel de gestión de software antivirus Kaspersky</t>
  </si>
  <si>
    <t>act-012</t>
  </si>
  <si>
    <t>act-013</t>
  </si>
  <si>
    <t>act-014</t>
  </si>
  <si>
    <t>act-015</t>
  </si>
  <si>
    <t>act-016</t>
  </si>
  <si>
    <t>act-017</t>
  </si>
  <si>
    <t>act-018</t>
  </si>
  <si>
    <t>act-019</t>
  </si>
  <si>
    <t>Servidor de telefonía VoIP</t>
  </si>
  <si>
    <t>act-020</t>
  </si>
  <si>
    <t>6 años o menos</t>
  </si>
  <si>
    <t>7 años o menos</t>
  </si>
  <si>
    <t>8 años o menos</t>
  </si>
  <si>
    <t>9 años o menos</t>
  </si>
  <si>
    <t>10 años o menos</t>
  </si>
  <si>
    <t>11 años o menos</t>
  </si>
  <si>
    <t>12 años o menos</t>
  </si>
  <si>
    <t>13 años o menos</t>
  </si>
  <si>
    <t>14 años o menos</t>
  </si>
  <si>
    <t>15 años o menos</t>
  </si>
  <si>
    <t>16 años o menos</t>
  </si>
  <si>
    <t>17 años o menos</t>
  </si>
  <si>
    <t>act-021</t>
  </si>
  <si>
    <t>act-022</t>
  </si>
  <si>
    <t>act-023</t>
  </si>
  <si>
    <t>Identificar riesgos de los activos secundarios. Para esta actividad apoyarse con la lista de amenazas - vulnerabilidades disponible en la hoja siguiente.</t>
  </si>
  <si>
    <t>Categoría</t>
  </si>
  <si>
    <t>No.</t>
  </si>
  <si>
    <t>Descripción  de vulnerabilidad</t>
  </si>
  <si>
    <t>VH01</t>
  </si>
  <si>
    <t>Mantenimiento insuficiente/instalación defectuosa de los medios de almacenamiento</t>
  </si>
  <si>
    <t>VH02</t>
  </si>
  <si>
    <t>Insuficientes planes de sustitución periódica de los equipos</t>
  </si>
  <si>
    <t>VH03</t>
  </si>
  <si>
    <t>Susceptibilidad a la humedad, el polvo y la suciedad</t>
  </si>
  <si>
    <t>VH04</t>
  </si>
  <si>
    <t>Sensibilidad a la radiación electromagnética</t>
  </si>
  <si>
    <t>VH05</t>
  </si>
  <si>
    <t>Insuficiente control de los cambios de configuración</t>
  </si>
  <si>
    <t>VH06</t>
  </si>
  <si>
    <t>Susceptibilidad a las variaciones de tensión</t>
  </si>
  <si>
    <t>VH07</t>
  </si>
  <si>
    <t>Susceptibilidad a las variaciones de temperatura</t>
  </si>
  <si>
    <t>VH08</t>
  </si>
  <si>
    <t>Almacenamiento sin protección</t>
  </si>
  <si>
    <t>VH09</t>
  </si>
  <si>
    <t>Falta de cuidado en la eliminación</t>
  </si>
  <si>
    <t>VH10</t>
  </si>
  <si>
    <t>Copia incontrolada</t>
  </si>
  <si>
    <t>VS01</t>
  </si>
  <si>
    <t>Ausencia o insuficiencia de pruebas de software</t>
  </si>
  <si>
    <t>VS02</t>
  </si>
  <si>
    <t>Defectos conocidos en el software</t>
  </si>
  <si>
    <t>VS03</t>
  </si>
  <si>
    <t>Ausencia de "cierre de sesión" al abandonar el puesto de trabajo</t>
  </si>
  <si>
    <t>VS04</t>
  </si>
  <si>
    <t>Eliminación o reutilización de los medios de almacenamiento sin un borrado adecuado</t>
  </si>
  <si>
    <t>VS05</t>
  </si>
  <si>
    <t>Configuración insuficiente de los registros con fines de auditoría</t>
  </si>
  <si>
    <t>VS06</t>
  </si>
  <si>
    <t>Asignación incorrecta de los derechos de acceso</t>
  </si>
  <si>
    <t>VS07</t>
  </si>
  <si>
    <t>Software ampliamente distribuido</t>
  </si>
  <si>
    <t>VS08</t>
  </si>
  <si>
    <t>Aplicación de programas de aplicación a los datos erróneos en términos de tiempo</t>
  </si>
  <si>
    <t>VS09</t>
  </si>
  <si>
    <t>VS10</t>
  </si>
  <si>
    <t>Insuficiente o falta de documentación</t>
  </si>
  <si>
    <t>VS11</t>
  </si>
  <si>
    <t>Configuración incorrecta de los parámetros</t>
  </si>
  <si>
    <t>VS12</t>
  </si>
  <si>
    <t>Fechas incorrectas</t>
  </si>
  <si>
    <t>VS13</t>
  </si>
  <si>
    <t>Mecanismos de identificación y autentificación insuficientes (por ejemplo, para la autentificación de los usuarios)</t>
  </si>
  <si>
    <t>VS14</t>
  </si>
  <si>
    <t>Tablas de contraseñas desprotegidas</t>
  </si>
  <si>
    <t>VS15</t>
  </si>
  <si>
    <t>Mala gestión de las contraseñas</t>
  </si>
  <si>
    <t>VS16</t>
  </si>
  <si>
    <t>Servicios innecesarios habilitados</t>
  </si>
  <si>
    <t>VS17</t>
  </si>
  <si>
    <t>Software inmaduro o nuevo</t>
  </si>
  <si>
    <t>VS18</t>
  </si>
  <si>
    <t>Especificaciones poco claras o incompletas para los desarrolladores</t>
  </si>
  <si>
    <t>VS19</t>
  </si>
  <si>
    <t>Control de cambios ineficaz</t>
  </si>
  <si>
    <t>VS20</t>
  </si>
  <si>
    <t>Descarga y uso incontrolado de software</t>
  </si>
  <si>
    <t>VS21</t>
  </si>
  <si>
    <t>Falta de copias de seguridad o copias incompletas</t>
  </si>
  <si>
    <t>VS22</t>
  </si>
  <si>
    <t>Falta de elaboración de informes de gestión</t>
  </si>
  <si>
    <t>Red</t>
  </si>
  <si>
    <t>VR01</t>
  </si>
  <si>
    <t>Mecanismos insuficientes para la prueba de envío o recepción de un mensaje</t>
  </si>
  <si>
    <t>VR02</t>
  </si>
  <si>
    <t>Líneas de comunicación desprotegidas</t>
  </si>
  <si>
    <t>VR03</t>
  </si>
  <si>
    <t>Tráfico sensible desprotegido</t>
  </si>
  <si>
    <t>VR04</t>
  </si>
  <si>
    <t>Cableado conjunto deficiente</t>
  </si>
  <si>
    <t>VR05</t>
  </si>
  <si>
    <t>Punto único de fallo</t>
  </si>
  <si>
    <t>VR06</t>
  </si>
  <si>
    <t>Ineficacia o falta de mecanismos de identificación y autenticación del emisor y el receptor</t>
  </si>
  <si>
    <t>VR07</t>
  </si>
  <si>
    <t>Arquitectura de red insegura</t>
  </si>
  <si>
    <t>VR08</t>
  </si>
  <si>
    <t>Transferencia de contraseñas en claro</t>
  </si>
  <si>
    <t>VR09</t>
  </si>
  <si>
    <t>Gestión inadecuada de la red (resiliencia del enrutamiento)</t>
  </si>
  <si>
    <t>VR10</t>
  </si>
  <si>
    <t>Conexiones de red pública no protegidas</t>
  </si>
  <si>
    <t>Personal</t>
  </si>
  <si>
    <t>VP01</t>
  </si>
  <si>
    <t>Ausencia de personal</t>
  </si>
  <si>
    <t>VP02</t>
  </si>
  <si>
    <t>Procedimientos de contratación inadecuados</t>
  </si>
  <si>
    <t>VP03</t>
  </si>
  <si>
    <t>Formación insuficiente en materia de seguridad</t>
  </si>
  <si>
    <t>VP04</t>
  </si>
  <si>
    <t>Uso incorrecto del software y el hardware</t>
  </si>
  <si>
    <t>VP05</t>
  </si>
  <si>
    <t>Escasa concienciación en materia de seguridad</t>
  </si>
  <si>
    <t>VP06</t>
  </si>
  <si>
    <t>Insuficiencia o falta de mecanismos de supervisión</t>
  </si>
  <si>
    <t>VP07</t>
  </si>
  <si>
    <t>Trabajo no supervisado por personal externo o de limpieza</t>
  </si>
  <si>
    <t>VP08</t>
  </si>
  <si>
    <t>Ineficacia o falta de políticas para el uso correcto de los medios de telecomunicación y mensajería</t>
  </si>
  <si>
    <t>VST01</t>
  </si>
  <si>
    <t>Uso inadecuado o descuidado del control de acceso físico a edificios y salas</t>
  </si>
  <si>
    <t>VST02</t>
  </si>
  <si>
    <t>Ubicación en una zona susceptible de inundación</t>
  </si>
  <si>
    <t>VST03</t>
  </si>
  <si>
    <t>Red eléctrica inestable</t>
  </si>
  <si>
    <t>VST04</t>
  </si>
  <si>
    <t>Organización</t>
  </si>
  <si>
    <t>VO01</t>
  </si>
  <si>
    <t>No se ha desarrollado un procedimiento formal para el registro y la cancelación de usuarios, o su aplicación es ineficaz.</t>
  </si>
  <si>
    <t>VO02</t>
  </si>
  <si>
    <t>No se ha desarrollado un proceso formal para la revisión de los derechos de acceso (supervisión), o su aplicación es ineficaz.</t>
  </si>
  <si>
    <t>VO03</t>
  </si>
  <si>
    <t>Disposiciones insuficientes (relativas a la seguridad) en los contratos con clientes y/o terceros</t>
  </si>
  <si>
    <t>VO04</t>
  </si>
  <si>
    <t>No se ha desarrollado un procedimiento de supervisión de las instalaciones de procesamiento de la información, o su aplicación es ineficaz.</t>
  </si>
  <si>
    <t>VO05</t>
  </si>
  <si>
    <t>No se realizan auditorías (supervisión) de forma regular</t>
  </si>
  <si>
    <t>VO06</t>
  </si>
  <si>
    <t>No se han desarrollado procedimientos de identificación y evaluación de riesgos, o su aplicación es ineficaz.</t>
  </si>
  <si>
    <t>VO07</t>
  </si>
  <si>
    <t>Insuficiencia o falta de informes de fallos registrados en los registros de los administradores y operadores</t>
  </si>
  <si>
    <t>VO08</t>
  </si>
  <si>
    <t>Respuesta inadecuada del servicio de mantenimiento</t>
  </si>
  <si>
    <t>VO09</t>
  </si>
  <si>
    <t>Acuerdo de nivel de servicio insuficiente o inexistente</t>
  </si>
  <si>
    <t>VO10</t>
  </si>
  <si>
    <t>No se ha desarrollado un procedimiento de control de cambios, o su aplicación es ineficaz</t>
  </si>
  <si>
    <t>VO11</t>
  </si>
  <si>
    <t>No se ha desarrollado un procedimiento formal para el control de la documentación del SGSI, o su aplicación es ineficaz.</t>
  </si>
  <si>
    <t>VO12</t>
  </si>
  <si>
    <t>No se ha desarrollado un procedimiento formal para la supervisión de los registros del SGSI, o su aplicación es ineficaz.</t>
  </si>
  <si>
    <t>VO13</t>
  </si>
  <si>
    <t>No se ha desarrollado un proceso formal para la autorización de la información disponible al público, o su implementación es ineficaz.</t>
  </si>
  <si>
    <t>VO14</t>
  </si>
  <si>
    <t>Asignación inadecuada de las responsabilidades de seguridad de la información</t>
  </si>
  <si>
    <t>VO15</t>
  </si>
  <si>
    <t>No existen planes de continuidad, o son incompletos, o están obsoletos</t>
  </si>
  <si>
    <t>VO16</t>
  </si>
  <si>
    <t>No se ha desarrollado una política de uso del correo electrónico, o su aplicación es ineficaz.</t>
  </si>
  <si>
    <t>VO17</t>
  </si>
  <si>
    <t>No se han elaborado procedimientos para la introducción de programas informáticos en los sistemas operativos, o su aplicación es ineficaz.</t>
  </si>
  <si>
    <t>VO18</t>
  </si>
  <si>
    <t>No se han desarrollado procedimientos para el manejo de información clasificada, o su aplicación es ineficaz.</t>
  </si>
  <si>
    <t>VO19</t>
  </si>
  <si>
    <t>Las responsabilidades de seguridad de la información no están presentes en las descripciones de los puestos de trabajo</t>
  </si>
  <si>
    <t>VO20</t>
  </si>
  <si>
    <t>Insuficiencia o falta de disposiciones (relativas a la seguridad de la información) en los contratos con los empleados</t>
  </si>
  <si>
    <t>VO21</t>
  </si>
  <si>
    <t>El proceso disciplinario en caso de incidente de seguridad de la información no está definido, o no funciona correctamente</t>
  </si>
  <si>
    <t>VO22</t>
  </si>
  <si>
    <t>No se ha desarrollado una política formal sobre el uso de ordenadores móviles, o su aplicación es ineficaz</t>
  </si>
  <si>
    <t>VO23</t>
  </si>
  <si>
    <t>Insuficiente control de los activos fuera de las instalaciones</t>
  </si>
  <si>
    <t>VO24</t>
  </si>
  <si>
    <t>Insuficiente o falta de política de "escritorio y pantalla limpios".</t>
  </si>
  <si>
    <t>VO25</t>
  </si>
  <si>
    <t>Autorización de las instalaciones de procesamiento de la información no implementada o que no funciona correctamente</t>
  </si>
  <si>
    <t>VO26</t>
  </si>
  <si>
    <t>Mecanismos de supervisión de las violaciones de la seguridad no aplicados adecuadamente</t>
  </si>
  <si>
    <t>VO27</t>
  </si>
  <si>
    <t>Procedimientos de notificación de deficiencias de seguridad no desarrollados, o su aplicación es ineficaz</t>
  </si>
  <si>
    <t>VO28</t>
  </si>
  <si>
    <t>No se han desarrollado procedimientos de cumplimiento de las disposiciones en materia de derechos intelectuales, o su aplicación es ineficaz</t>
  </si>
  <si>
    <t>Descripción de Amenaza</t>
  </si>
  <si>
    <t>Tipo de fuente de riesgo</t>
  </si>
  <si>
    <t>Físicas</t>
  </si>
  <si>
    <t>AF01</t>
  </si>
  <si>
    <t>Fuego</t>
  </si>
  <si>
    <t>A,D,E</t>
  </si>
  <si>
    <t>AF02</t>
  </si>
  <si>
    <t>Agua</t>
  </si>
  <si>
    <t>AF03</t>
  </si>
  <si>
    <t>Contaminación, radiación nociva</t>
  </si>
  <si>
    <t>AF04</t>
  </si>
  <si>
    <t>Accidente grave</t>
  </si>
  <si>
    <t>AF05</t>
  </si>
  <si>
    <t>Explosión</t>
  </si>
  <si>
    <t>AF06</t>
  </si>
  <si>
    <t>Polvo, corrosión, congelación</t>
  </si>
  <si>
    <t>Naturales</t>
  </si>
  <si>
    <t>AN01</t>
  </si>
  <si>
    <t>Fenómeno climático</t>
  </si>
  <si>
    <t>E</t>
  </si>
  <si>
    <t>AN02</t>
  </si>
  <si>
    <t>Fenómeno sísmico</t>
  </si>
  <si>
    <t>AN03</t>
  </si>
  <si>
    <t>Fenómeno volcánico</t>
  </si>
  <si>
    <t>AN04</t>
  </si>
  <si>
    <t>Fenómeno meteorológico</t>
  </si>
  <si>
    <t>AN05</t>
  </si>
  <si>
    <t>AN06</t>
  </si>
  <si>
    <t>Fenómeno pandémico/epidémico</t>
  </si>
  <si>
    <t>Fallos en infraestructura</t>
  </si>
  <si>
    <t>AI01</t>
  </si>
  <si>
    <t>Fallo de un sistema de suministro</t>
  </si>
  <si>
    <t>A,D</t>
  </si>
  <si>
    <t>AI02</t>
  </si>
  <si>
    <t>Fallo del sistema de refrigeración o ventilación</t>
  </si>
  <si>
    <t>AI03</t>
  </si>
  <si>
    <t>Pérdida de suministro eléctrico</t>
  </si>
  <si>
    <t>AI04</t>
  </si>
  <si>
    <t>Fallo de una red de telecomunicaciones</t>
  </si>
  <si>
    <t>AI05</t>
  </si>
  <si>
    <t>Fallo del equipo de telecomunicaciones</t>
  </si>
  <si>
    <t>AI06</t>
  </si>
  <si>
    <t>Radiación electromagnética</t>
  </si>
  <si>
    <t>AI07</t>
  </si>
  <si>
    <t>Radiación térmica</t>
  </si>
  <si>
    <t>AI08</t>
  </si>
  <si>
    <t>Pulsos electromagnéticos</t>
  </si>
  <si>
    <t>Fallos técnicos</t>
  </si>
  <si>
    <t>AT01</t>
  </si>
  <si>
    <t>Fallo del dispositivo o del sistema</t>
  </si>
  <si>
    <t>A</t>
  </si>
  <si>
    <t>AT02</t>
  </si>
  <si>
    <t>Saturación del sistema de información</t>
  </si>
  <si>
    <t>AT03</t>
  </si>
  <si>
    <t>Violación de la mantenibilidad del sistema de información</t>
  </si>
  <si>
    <t>Acciones humanas</t>
  </si>
  <si>
    <t>AH01</t>
  </si>
  <si>
    <t>Ataque terrorista, sabotaje</t>
  </si>
  <si>
    <t>D</t>
  </si>
  <si>
    <t>AH02</t>
  </si>
  <si>
    <t>AH03</t>
  </si>
  <si>
    <t>Interceptación de la radiación de un dispositivo</t>
  </si>
  <si>
    <t>AH04</t>
  </si>
  <si>
    <t>Espionaje remoto</t>
  </si>
  <si>
    <t>AH05</t>
  </si>
  <si>
    <t>Espionaje</t>
  </si>
  <si>
    <t>AH06</t>
  </si>
  <si>
    <t>AH07</t>
  </si>
  <si>
    <t>Robo de equipos</t>
  </si>
  <si>
    <t>AH08</t>
  </si>
  <si>
    <t>Robo de identidad o credenciales digitales</t>
  </si>
  <si>
    <t>AH09</t>
  </si>
  <si>
    <t>Recuperación de soportes reciclados o desechados</t>
  </si>
  <si>
    <t>AH10</t>
  </si>
  <si>
    <t>Divulgación de información</t>
  </si>
  <si>
    <t>A, D</t>
  </si>
  <si>
    <t>AH11</t>
  </si>
  <si>
    <t>Introducción de datos de fuentes no fiables</t>
  </si>
  <si>
    <t>AH12</t>
  </si>
  <si>
    <t>Manipulación del hardware</t>
  </si>
  <si>
    <t>AH13</t>
  </si>
  <si>
    <t>Manipulación del software</t>
  </si>
  <si>
    <t>AH14</t>
  </si>
  <si>
    <t>Explotación por medio de la comunicación basada en la web</t>
  </si>
  <si>
    <t>AH15</t>
  </si>
  <si>
    <t>Ataque de repetición, ataque de hombre en el medio</t>
  </si>
  <si>
    <t>AH16</t>
  </si>
  <si>
    <t>Tratamiento no autorizado de datos personales</t>
  </si>
  <si>
    <t>AH17</t>
  </si>
  <si>
    <t>Entrada no autorizada a las instalaciones</t>
  </si>
  <si>
    <t>AH18</t>
  </si>
  <si>
    <t>Uso no autorizado de dispositivos</t>
  </si>
  <si>
    <t>AH19</t>
  </si>
  <si>
    <t>Uso incorrecto de los dispositivos</t>
  </si>
  <si>
    <t>AH20</t>
  </si>
  <si>
    <t>Deterioro de dispositivos o soportes</t>
  </si>
  <si>
    <t>AH21</t>
  </si>
  <si>
    <t>Copia fraudulenta de software</t>
  </si>
  <si>
    <t>AH22</t>
  </si>
  <si>
    <t>Uso de software falsificado o copiado</t>
  </si>
  <si>
    <t>AH23</t>
  </si>
  <si>
    <t>Corrupción de datos</t>
  </si>
  <si>
    <t>AH24</t>
  </si>
  <si>
    <t>Tratamiento ilegal de datos</t>
  </si>
  <si>
    <t>AH25</t>
  </si>
  <si>
    <t>Envío o distribución de malware</t>
  </si>
  <si>
    <t>A, D, E</t>
  </si>
  <si>
    <t>AH26</t>
  </si>
  <si>
    <t>Detección de posiciones</t>
  </si>
  <si>
    <t>Compromiso de funciones o servicios</t>
  </si>
  <si>
    <t>AC01</t>
  </si>
  <si>
    <t>Error de uso</t>
  </si>
  <si>
    <t>AC02</t>
  </si>
  <si>
    <t>Abuso de derechos o permisos</t>
  </si>
  <si>
    <t>AC03</t>
  </si>
  <si>
    <t>Falsificación de derechos o permisos</t>
  </si>
  <si>
    <t>AC04</t>
  </si>
  <si>
    <t>Denegación de acciones</t>
  </si>
  <si>
    <t>Amenazas para la organización</t>
  </si>
  <si>
    <t>AO01</t>
  </si>
  <si>
    <t>Falta de personal</t>
  </si>
  <si>
    <t>A, E</t>
  </si>
  <si>
    <t>AO02</t>
  </si>
  <si>
    <t>Falta de recursos</t>
  </si>
  <si>
    <t>AO03</t>
  </si>
  <si>
    <t>Fallo de los proveedores de servicios</t>
  </si>
  <si>
    <t>AO04</t>
  </si>
  <si>
    <t>Violación de leyes o reglamentos</t>
  </si>
  <si>
    <t>D = deliberado; A = accidental; E = ambiental</t>
  </si>
  <si>
    <t>Fuente: ISO 27005</t>
  </si>
  <si>
    <t>Gestión de tecnologías de la información</t>
  </si>
  <si>
    <t>Correos electrónicos institucionales</t>
  </si>
  <si>
    <t>Usuarios plataforma ORFEO</t>
  </si>
  <si>
    <t>Subsecretario de Sistemas de Información</t>
  </si>
  <si>
    <t>Determinar la criticidad de los activos secundarios identificados en el paso 3. Si bien el análisis podría resultar en que ningún activo secundario sea crítico, por defecto se deberá identificar al menos un activo secundario como el principal asociado al activo primario. Para esto se definirá el correspondiente formato en el proceso de seguridad y privacidad de la información.</t>
  </si>
  <si>
    <t>Informes- Planes</t>
  </si>
  <si>
    <t>Informes - Planes</t>
  </si>
  <si>
    <t>Administrador web</t>
  </si>
  <si>
    <t>VST04 - Insuficiente protección física del edificio, puertas y ventanas</t>
  </si>
  <si>
    <t>AH06 - Robo de medios o documentos</t>
  </si>
  <si>
    <t>Posibilidad de pérdida de la confidencialidad, integridad y disponibilidad de los documentos que reposan en el archivo de gestión de la dependencia debido a la facilidad de acceso a las intalaciones de la dependencia con el objeto de sustraer documentos por agentes interno o externos.</t>
  </si>
  <si>
    <t>VS11 - Configuración incorrecta de los parámetros</t>
  </si>
  <si>
    <t>AH16 - Tratamiento no autorizado de datos personales</t>
  </si>
  <si>
    <t>Posibilidad de pérdida de la confidencialidad, integridad y disponibilidad de información y sistemas de información debido configuraciones incorrectas de parámetros en las máquinas dispuestas como servidores</t>
  </si>
  <si>
    <t>Sanciones por parte de entes de control por perdida de la confidencialidad, integridad y disponibilidad de la información</t>
  </si>
  <si>
    <t>VH03 - Susceptibilidad a la humedad, el polvo y la suciedad</t>
  </si>
  <si>
    <t>Sanciones por parte de entes de control por perdida de la disponibilidad de los servicios de TI asociados al centro de datos</t>
  </si>
  <si>
    <t>AI02 - Fallo del sistema de refrigeración o ventilación</t>
  </si>
  <si>
    <t>VP01 - Ausencia de personal</t>
  </si>
  <si>
    <t>AT01 - Fallo del dispositivo o del sistema</t>
  </si>
  <si>
    <t>Sanciones por parte de entes de control por pérdica de la disponibilidad del dipositivo de seguridad perimetral y acceso a internet</t>
  </si>
  <si>
    <t>VH06 - Susceptibilidad a las variaciones de tensión</t>
  </si>
  <si>
    <t>Posibilidad de pérdida de la disponibilidiad de los dispositivos de comunicaciones debido a fallas de los mismos ocasionadas por variaciones de tensión</t>
  </si>
  <si>
    <t>Sanciones por parte de entes de control por périda de la disponibilidad de los dispositivos de comunicaciones</t>
  </si>
  <si>
    <t>Posibilidad de pérdida de la disponibilidad de los equipos de la central de monitoreo debido a fallas de los mismos ocasionadas por variaciones de tensión</t>
  </si>
  <si>
    <t>Sanciones por parte de entes de control por pérdida de la disponibilidad de los equipos de la central de monitoreo</t>
  </si>
  <si>
    <t>AH01 - Ataque terrorista, sabotaje</t>
  </si>
  <si>
    <t>VS15 - Mala gestión de las contraseñas</t>
  </si>
  <si>
    <t>Sanciones por parte de entes de control por perdida de la disponibilidad y confidencialidad de la información almacenada en correos electrónicos institucionales</t>
  </si>
  <si>
    <t>Posibilidad de pérdida de la confidencialidad y disponibilidad del servicio de correo electrónico debido una mala gestión de contraseñas el cual puede ser utilizado para acciones de sabotaje por agentes externos</t>
  </si>
  <si>
    <t>Posibilidad de pérdida de la confidencialidad y disponibilidad de la cuenta de servicios con AWS debido una mala gestión de contraseñas el cual puede ser utilizado para acciones de sabotaje por agentes externos</t>
  </si>
  <si>
    <t>Sanciones por parte de entes de control por perdida de la disponibilidad y confidencialidad de la información almacenada en los servicios de AWS</t>
  </si>
  <si>
    <t>VP04 - Uso incorrecto del software y el hardware</t>
  </si>
  <si>
    <t>AC02 - Abuso de derechos o permisos</t>
  </si>
  <si>
    <t>Posibilidad de pérdida de la disponibilidad de la sede electrónica de la entidad debido a abuso de derechos o permisos de usuarios que hagan un uso incorrecto de sus privilegios</t>
  </si>
  <si>
    <t>Sanciones por parte de entes de control por pérdida de la disponibilidad de la sede electrónica</t>
  </si>
  <si>
    <t>Posibilidad de pérdida de la disponibilidad del portal web interno de la entidad debido a abuso de derechos o permisos de usuarios que hagan un uso incorrecto de sus privilegios</t>
  </si>
  <si>
    <t xml:space="preserve">Llamado de atención y presentación no conformidades por parte de las dependencias debido a la no disponibilidad del </t>
  </si>
  <si>
    <t>VS02 - Defectos conocidos en el software</t>
  </si>
  <si>
    <t>Posibilidad de pérdida de la confidencialidad, integridad y disponibildad de la información gestionada con el software orfeo debido a acciones de sabotaje perpretadas por terceros que aprovechan los defectos presentes en este software</t>
  </si>
  <si>
    <t>Sanciones por parte de entes de control por perdida de la confidancialidad, integridad y disponibilidad de la información de correspondencia gestionada con el software ORFEO</t>
  </si>
  <si>
    <t>Posibilidad de pérdida de la disponibilidad del software SISPASTO debido a acciones de sabotaje perpretadas por terceros que aprovechan los defectos presentes en este software</t>
  </si>
  <si>
    <t>Sanciones por parte de entes de control por perdida de la disponibilidad del software SISPASTO</t>
  </si>
  <si>
    <t>AT02 - Saturación del sistema de información</t>
  </si>
  <si>
    <t>Perdida de la trazabilidad de las asignaciones de casos al personal de la dependencia</t>
  </si>
  <si>
    <t>Posibilidad de pérdida de la confidencialidad, integridad y disponibildad de la información gestionada con el software SGCV debido a acciones de sabotaje perpretadas por terceros que aprovechan los defectos presentes en este software</t>
  </si>
  <si>
    <t>Sanciones por parte de entes de control por perdida de la confidancialidad, integridad y disponibilidad de la información de correspondencia gestionada con el software SGCV</t>
  </si>
  <si>
    <t>VO08 - Respuesta inadecuada del servicio de mantenimiento</t>
  </si>
  <si>
    <t>Posibilidad de pérdida de la disponibilidad del sistema de información GLPI debido a una saturación del sistema agrabado por una aplicación inadecuada de tareas de mantenimiento</t>
  </si>
  <si>
    <t>Posibilidad de pérdida de la disponibilidad del servicio de telefonía VoIP debido a fallas en el sistema agrabado por demoras en la prestación de soporte técnico</t>
  </si>
  <si>
    <t>Afectación a la reputación de la entidad debido a deficiencias en la atención la público por el canal telefónico</t>
  </si>
  <si>
    <t>Sanciones por parte de entes de control debido a la perdida de la disponibilidad de servicios asociados a la red de datos que generen traumatismos en los procesos de la entidad</t>
  </si>
  <si>
    <t>Administrador de red y centro de datos</t>
  </si>
  <si>
    <t>Posibilidad de pérdida de la disponibilidad de la persona que administra la sede electrónica institucional debido a situaciones imprevista y que no exista otra persona con los conocimientos necesarios para reemplazarlo</t>
  </si>
  <si>
    <t>Sanciones por parte de entes de control debido a la perdida de la disponibilidad de la sede electrónica de la entidad</t>
  </si>
  <si>
    <t>X</t>
  </si>
  <si>
    <t>7.3 Protección de oficinas, salas e instalaciones. Se debe diseñar e implementar la seguridad física de las oficinas, salas e instalaciones.</t>
  </si>
  <si>
    <t>7.10 Medios de almacenamiento. Los medios de almacenamiento deben gestionarse a través de su ciclo de vida de adquisición, uso, transporte y eliminación de acuerdo con el esquema de clasificación y los requisitos de manipulación de la organización.</t>
  </si>
  <si>
    <t>8.13 Copias de seguridad de la información. Las copias de seguridad (respaldos) de la información, del software y de los sistemas deben mantenerse y probarse periódicamente de conformidad con la política de copia de seguridad específica del tema acordado.</t>
  </si>
  <si>
    <t>8.9 Gestión de la configuración. Las configuraciones, incluidas las configuraciones de seguridad, de hardware, software, servicios y redes deben establecerse, documentarse, implementarse, supervisarse y revisarse.</t>
  </si>
  <si>
    <t xml:space="preserve">- Mejorar las condiciones de seguridad del lugar donde se almacena los archivos de gestión.
- Almacenar la documentación que contenga información clasificada bajo llave y restringir el acceso solamente al personal autorizado
- Mantener actualizado el FUID.
- Realizar las transferencias documentales.
- Identificar los documentos críticos de la dependencia y aplicar el instructivo de digitalización, almacenando los archivos de forma segura.
</t>
  </si>
  <si>
    <t>- Realizar copias de seguridad periódicas de los sistemas de información a cargo de la SSI
- Diseñar formato de calidad para inventariar servicios instalados en máquina dispuesta como servidor</t>
  </si>
  <si>
    <t>Posibilidad de pérdida de la disponibilidad de los equipos ubicados en el centro de datos los cuales son suceptibles a la humedad debido a fallos en el sistema de refrigeración</t>
  </si>
  <si>
    <t>7.13 Mantenimiento de equipos. Los equipos deben mantenerse correctamente para garantizar la disponibilidad, integridad y confidencialidad de la información</t>
  </si>
  <si>
    <t>Aleatoria</t>
  </si>
  <si>
    <t>- Realizar mantenimiento preventivo de equipo de refregeración en Centro de Datos Anganoy</t>
  </si>
  <si>
    <t>VH02 - Insuficientes planes de sustitución periódica de los equipos</t>
  </si>
  <si>
    <t>Posible pérdida de disponibilidad del dispositivo de seguridad perimetral debido a fallas técnicas o interrupciones en su funcionamiento, agravada por las dificultades para conseguir un equipo de reemplazo.</t>
  </si>
  <si>
    <t>8.14 Las instalaciones de procesamiento de información deben implementarse con redundancia suficiente para satisfacer los requisitos de disponibilidad.</t>
  </si>
  <si>
    <t>- Dar continuidad a la disponibilidad de dos dipositivos de seguridad perimetral uno en Anganoy otro en Hacienda que funcionen de formar redundante</t>
  </si>
  <si>
    <t>- Realizar una verificación de las instalaciones eléctricas en el centro de datos al menos una vez al año.
- Contar con al menos un dispositivo de comunicaciones de reemplazo</t>
  </si>
  <si>
    <t>7.11 Servicios públicos de respaldo. Las instalaciones de procesamiento de la información deben estar protegidas contra los cortes de energía y otras interrupciones causadas por fallas en los servicios públicos de respaldo.</t>
  </si>
  <si>
    <t>- Realizar una verificación de las instalaciones eléctricas en el centro de datos al menos una vez al año.
- Dar continuidad al mantenimiento preventivo de equipos de monitoreo en la central</t>
  </si>
  <si>
    <t>8.3 Restricción de acceso a la información. El acceso a la información y a otros activos asociados debe restringirse de conformidad con la política establecida sobre el control del acceso relativa a temas específicos.</t>
  </si>
  <si>
    <t>- Asignar formalmente los roles de administración de cuentas de correo electrónico institucional
- Activar opciones de acceso seguro a paneles de administración de cuentas de correo electrónico institucional</t>
  </si>
  <si>
    <t>5.23 Seguridad de la información para el uso de servicios en la nube. Los procesos de adquisición, uso, gestión y salida de los servicios en la nube deben establecerse de acuerdo con los requisitos de seguridad de la información de la organización.</t>
  </si>
  <si>
    <t>- Asignar formalmente los roles de administracion de los servicios en la nube
- Mantener configuraciones de seguridad adicionales para acceso a cuenta principal de servicios en la nuebe</t>
  </si>
  <si>
    <t>- Dar continuidad a la generación de imágenes de la instancia en la nube utilizada para la sede electrónica institucional</t>
  </si>
  <si>
    <t>- Realizar imagen periodica de la instancia en la nube para el funcionamiento de SISPASTO</t>
  </si>
  <si>
    <t>- Realizar copias de seguridad automatizadas de la base de datos de orfeo en la nube
- Realizar imagen periodica de la instancia en la nube para el funcionamiento de orfeo
- Realizar una copia local de la bodega de archivos de orfeo</t>
  </si>
  <si>
    <t>- Realizar imagen periodica de la instancia en la nube para el funcionamiento de GLPI</t>
  </si>
  <si>
    <t>5.15 Control de acceso. Las reglas para controlar el acceso físico y lógico a la información y otros activos asociados deben establecerse e implementarse en función de los requisitos de seguridad de la información y del negocio.</t>
  </si>
  <si>
    <t>- Realizar imagen periodica de la instancia en la nube para el funcionamiento del sistema SGCV</t>
  </si>
  <si>
    <t>- Llevar control de las credenciales de acceso de los equipos asociados al sistema de telefonía VoIP</t>
  </si>
  <si>
    <t>Posibilidad de pérdida de la disponibilidad de la persona que administra la red de datos debido a situaciones imprevista y que no se pueda dar continuidad a las operaciones de administración de la red de datos</t>
  </si>
  <si>
    <t>5.37 Procedimientos operativos documentados. Los procedimientos operativos para las instalaciones de procesamiento de la información deben estar documentados y disponibles para el personal que los necesite.</t>
  </si>
  <si>
    <t>- Identificar los procedimientos o actividades críticas en la gestión de red de datos que deben ser documentadas para garantizar la continuidad en la gestión del recurso tecnológico</t>
  </si>
  <si>
    <t>SPI-F-006</t>
  </si>
  <si>
    <t>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</si>
</sst>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_-;\-* #,##0.00\ _€_-;_-* &quot;-&quot;??\ _€_-;_-@_-"/>
  </numFmts>
  <fonts count="37" x14ac:knownFonts="1">
    <font>
      <sz val="11"/>
      <color theme="1"/>
      <name val="Calibri"/>
      <family val="2"/>
      <scheme val="minor"/>
    </font>
    <font>
      <sz val="10"/>
      <name val="Arial"/>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3"/>
      <color indexed="56"/>
      <name val="Calibri"/>
      <family val="2"/>
    </font>
    <font>
      <b/>
      <sz val="11"/>
      <color indexed="8"/>
      <name val="Calibri"/>
      <family val="2"/>
    </font>
    <font>
      <sz val="10.5"/>
      <name val="Century Gothic"/>
      <family val="2"/>
    </font>
    <font>
      <sz val="11"/>
      <color theme="1"/>
      <name val="Century Gothic"/>
      <family val="2"/>
    </font>
    <font>
      <sz val="10"/>
      <color rgb="FF000000"/>
      <name val="Century Gothic"/>
      <family val="2"/>
    </font>
    <font>
      <sz val="10"/>
      <color theme="1"/>
      <name val="Century Gothic"/>
      <family val="2"/>
    </font>
    <font>
      <b/>
      <sz val="10"/>
      <color theme="1"/>
      <name val="Century Gothic"/>
      <family val="2"/>
    </font>
    <font>
      <b/>
      <sz val="11"/>
      <color theme="1"/>
      <name val="Century Gothic"/>
      <family val="2"/>
    </font>
    <font>
      <sz val="8"/>
      <name val="Calibri"/>
      <family val="2"/>
      <scheme val="minor"/>
    </font>
    <font>
      <sz val="11"/>
      <color theme="1"/>
      <name val="Calibri"/>
      <family val="2"/>
      <scheme val="minor"/>
    </font>
    <font>
      <b/>
      <sz val="10"/>
      <color theme="1"/>
      <name val="Aptos Narrow"/>
      <family val="2"/>
    </font>
    <font>
      <sz val="10"/>
      <color theme="1"/>
      <name val="Aptos Narrow"/>
      <family val="2"/>
    </font>
    <font>
      <b/>
      <sz val="11"/>
      <color theme="8" tint="-0.499984740745262"/>
      <name val="Century Gothic"/>
      <family val="2"/>
    </font>
    <font>
      <b/>
      <sz val="14"/>
      <color theme="8" tint="-0.499984740745262"/>
      <name val="Century Gothic"/>
      <family val="2"/>
    </font>
    <font>
      <u/>
      <sz val="11"/>
      <color theme="10"/>
      <name val="Calibri"/>
      <family val="2"/>
      <scheme val="minor"/>
    </font>
    <font>
      <b/>
      <sz val="14"/>
      <color theme="4" tint="-0.499984740745262"/>
      <name val="Century Gothic"/>
      <family val="2"/>
    </font>
    <font>
      <b/>
      <u/>
      <sz val="14"/>
      <color theme="4" tint="-0.499984740745262"/>
      <name val="Century Gothic"/>
      <family val="2"/>
    </font>
    <font>
      <b/>
      <sz val="12"/>
      <color theme="0"/>
      <name val="Century Gothic"/>
      <family val="2"/>
    </font>
    <font>
      <sz val="20"/>
      <color theme="4" tint="-0.499984740745262"/>
      <name val="Century Gothic"/>
      <family val="2"/>
    </font>
    <font>
      <sz val="10"/>
      <color theme="4" tint="-0.499984740745262"/>
      <name val="Century Gothic"/>
      <family val="2"/>
    </font>
    <font>
      <b/>
      <sz val="10"/>
      <color theme="4" tint="-0.499984740745262"/>
      <name val="Century Gothic"/>
      <family val="2"/>
    </font>
  </fonts>
  <fills count="30">
    <fill>
      <patternFill patternType="none"/>
    </fill>
    <fill>
      <patternFill patternType="gray125"/>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22"/>
        <bgColor indexed="31"/>
      </patternFill>
    </fill>
    <fill>
      <patternFill patternType="solid">
        <fgColor indexed="55"/>
        <bgColor indexed="23"/>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43"/>
        <bgColor indexed="26"/>
      </patternFill>
    </fill>
    <fill>
      <patternFill patternType="solid">
        <fgColor indexed="26"/>
        <bgColor indexed="9"/>
      </patternFill>
    </fill>
    <fill>
      <patternFill patternType="solid">
        <fgColor theme="5" tint="0.79998168889431442"/>
        <bgColor indexed="64"/>
      </patternFill>
    </fill>
    <fill>
      <patternFill patternType="solid">
        <fgColor theme="4" tint="0.79998168889431442"/>
        <bgColor indexed="64"/>
      </patternFill>
    </fill>
    <fill>
      <patternFill patternType="solid">
        <fgColor theme="4" tint="-0.249977111117893"/>
        <bgColor indexed="64"/>
      </patternFill>
    </fill>
    <fill>
      <patternFill patternType="solid">
        <fgColor theme="6" tint="0.79998168889431442"/>
        <bgColor indexed="64"/>
      </patternFill>
    </fill>
    <fill>
      <patternFill patternType="solid">
        <fgColor theme="5" tint="0.59999389629810485"/>
        <bgColor indexed="64"/>
      </patternFill>
    </fill>
    <fill>
      <patternFill patternType="solid">
        <fgColor theme="8" tint="0.59999389629810485"/>
        <bgColor indexed="64"/>
      </patternFill>
    </fill>
  </fills>
  <borders count="3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bottom style="thin">
        <color indexed="64"/>
      </bottom>
      <diagonal/>
    </border>
    <border>
      <left/>
      <right/>
      <top/>
      <bottom style="thin">
        <color indexed="64"/>
      </bottom>
      <diagonal/>
    </border>
    <border>
      <left style="thin">
        <color theme="4" tint="-0.499984740745262"/>
      </left>
      <right style="thin">
        <color theme="4" tint="-0.499984740745262"/>
      </right>
      <top style="thin">
        <color theme="4" tint="-0.499984740745262"/>
      </top>
      <bottom style="thin">
        <color theme="4" tint="-0.499984740745262"/>
      </bottom>
      <diagonal/>
    </border>
  </borders>
  <cellStyleXfs count="45">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4" fillId="4" borderId="0" applyNumberFormat="0" applyBorder="0" applyAlignment="0" applyProtection="0"/>
    <xf numFmtId="0" fontId="5" fillId="16" borderId="1" applyNumberFormat="0" applyAlignment="0" applyProtection="0"/>
    <xf numFmtId="0" fontId="6" fillId="17" borderId="2" applyNumberFormat="0" applyAlignment="0" applyProtection="0"/>
    <xf numFmtId="0" fontId="7" fillId="0" borderId="3" applyNumberFormat="0" applyFill="0" applyAlignment="0" applyProtection="0"/>
    <xf numFmtId="0" fontId="8" fillId="0" borderId="0" applyNumberFormat="0" applyFill="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21" borderId="0" applyNumberFormat="0" applyBorder="0" applyAlignment="0" applyProtection="0"/>
    <xf numFmtId="0" fontId="9" fillId="7" borderId="1" applyNumberFormat="0" applyAlignment="0" applyProtection="0"/>
    <xf numFmtId="0" fontId="10" fillId="3" borderId="0" applyNumberFormat="0" applyBorder="0" applyAlignment="0" applyProtection="0"/>
    <xf numFmtId="164" fontId="1" fillId="0" borderId="0" applyFill="0" applyBorder="0" applyAlignment="0" applyProtection="0"/>
    <xf numFmtId="0" fontId="11" fillId="22" borderId="0" applyNumberFormat="0" applyBorder="0" applyAlignment="0" applyProtection="0"/>
    <xf numFmtId="0" fontId="1" fillId="0" borderId="0"/>
    <xf numFmtId="0" fontId="1" fillId="23" borderId="4" applyNumberFormat="0" applyAlignment="0" applyProtection="0"/>
    <xf numFmtId="0" fontId="12" fillId="16" borderId="5" applyNumberFormat="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6" fillId="0" borderId="6" applyNumberFormat="0" applyFill="0" applyAlignment="0" applyProtection="0"/>
    <xf numFmtId="0" fontId="8" fillId="0" borderId="7" applyNumberFormat="0" applyFill="0" applyAlignment="0" applyProtection="0"/>
    <xf numFmtId="0" fontId="15" fillId="0" borderId="0" applyNumberFormat="0" applyFill="0" applyBorder="0" applyAlignment="0" applyProtection="0"/>
    <xf numFmtId="0" fontId="17" fillId="0" borderId="8" applyNumberFormat="0" applyFill="0" applyAlignment="0" applyProtection="0"/>
    <xf numFmtId="9" fontId="25" fillId="0" borderId="0" applyFont="0" applyFill="0" applyBorder="0" applyAlignment="0" applyProtection="0"/>
    <xf numFmtId="0" fontId="30" fillId="0" borderId="0" applyNumberFormat="0" applyFill="0" applyBorder="0" applyAlignment="0" applyProtection="0"/>
  </cellStyleXfs>
  <cellXfs count="145">
    <xf numFmtId="0" fontId="0" fillId="0" borderId="0" xfId="0"/>
    <xf numFmtId="0" fontId="19" fillId="0" borderId="0" xfId="0" applyFont="1"/>
    <xf numFmtId="0" fontId="18" fillId="0" borderId="0" xfId="0" applyFont="1" applyAlignment="1">
      <alignment vertical="center" wrapText="1"/>
    </xf>
    <xf numFmtId="0" fontId="20" fillId="0" borderId="9" xfId="0" applyFont="1" applyBorder="1" applyAlignment="1">
      <alignment horizontal="left" vertical="center"/>
    </xf>
    <xf numFmtId="0" fontId="20" fillId="0" borderId="10" xfId="0" applyFont="1" applyBorder="1" applyAlignment="1">
      <alignment horizontal="left" vertical="center"/>
    </xf>
    <xf numFmtId="0" fontId="20" fillId="0" borderId="9" xfId="0" applyFont="1" applyBorder="1" applyAlignment="1">
      <alignment horizontal="left" vertical="center" wrapText="1"/>
    </xf>
    <xf numFmtId="0" fontId="20" fillId="0" borderId="10" xfId="0" applyFont="1" applyBorder="1" applyAlignment="1">
      <alignment horizontal="left" vertical="center" wrapText="1"/>
    </xf>
    <xf numFmtId="0" fontId="20" fillId="0" borderId="9" xfId="0" applyFont="1" applyBorder="1" applyAlignment="1">
      <alignment vertical="center"/>
    </xf>
    <xf numFmtId="0" fontId="20" fillId="0" borderId="10" xfId="0" applyFont="1" applyBorder="1" applyAlignment="1">
      <alignment vertical="center"/>
    </xf>
    <xf numFmtId="0" fontId="19" fillId="0" borderId="12" xfId="0" applyFont="1" applyBorder="1"/>
    <xf numFmtId="0" fontId="21" fillId="0" borderId="12" xfId="0" applyFont="1" applyBorder="1" applyAlignment="1">
      <alignment horizontal="center"/>
    </xf>
    <xf numFmtId="0" fontId="21" fillId="0" borderId="0" xfId="0" applyFont="1"/>
    <xf numFmtId="0" fontId="21" fillId="0" borderId="19" xfId="0" applyFont="1" applyBorder="1" applyAlignment="1">
      <alignment horizontal="center"/>
    </xf>
    <xf numFmtId="0" fontId="21" fillId="0" borderId="12" xfId="0" applyFont="1" applyBorder="1"/>
    <xf numFmtId="0" fontId="22" fillId="0" borderId="12" xfId="0" applyFont="1" applyBorder="1"/>
    <xf numFmtId="0" fontId="22" fillId="0" borderId="12" xfId="0" applyFont="1" applyBorder="1" applyAlignment="1">
      <alignment horizontal="center"/>
    </xf>
    <xf numFmtId="0" fontId="23" fillId="0" borderId="12" xfId="0" applyFont="1" applyBorder="1" applyAlignment="1">
      <alignment horizontal="center" vertical="center" wrapText="1"/>
    </xf>
    <xf numFmtId="0" fontId="19" fillId="0" borderId="0" xfId="0" applyFont="1" applyAlignment="1">
      <alignment vertical="center" wrapText="1"/>
    </xf>
    <xf numFmtId="0" fontId="22" fillId="0" borderId="12" xfId="0" applyFont="1" applyBorder="1" applyAlignment="1">
      <alignment horizontal="center" vertical="center" wrapText="1"/>
    </xf>
    <xf numFmtId="0" fontId="21" fillId="0" borderId="0" xfId="0" applyFont="1" applyAlignment="1">
      <alignment vertical="center" wrapText="1"/>
    </xf>
    <xf numFmtId="0" fontId="21" fillId="0" borderId="12" xfId="0" applyFont="1" applyBorder="1" applyAlignment="1">
      <alignment vertical="center" wrapText="1"/>
    </xf>
    <xf numFmtId="0" fontId="21" fillId="0" borderId="18" xfId="0" applyFont="1" applyBorder="1" applyAlignment="1">
      <alignment horizontal="center"/>
    </xf>
    <xf numFmtId="0" fontId="19" fillId="0" borderId="12" xfId="0" applyFont="1" applyBorder="1" applyAlignment="1">
      <alignment horizontal="left"/>
    </xf>
    <xf numFmtId="0" fontId="21" fillId="0" borderId="12" xfId="0" applyFont="1" applyBorder="1" applyAlignment="1">
      <alignment horizontal="center" vertical="center"/>
    </xf>
    <xf numFmtId="0" fontId="21" fillId="0" borderId="26" xfId="0" applyFont="1" applyBorder="1"/>
    <xf numFmtId="0" fontId="21" fillId="0" borderId="27" xfId="0" applyFont="1" applyBorder="1"/>
    <xf numFmtId="0" fontId="21" fillId="0" borderId="28" xfId="0" applyFont="1" applyBorder="1"/>
    <xf numFmtId="0" fontId="22" fillId="0" borderId="31" xfId="0" applyFont="1" applyBorder="1" applyAlignment="1">
      <alignment horizontal="center"/>
    </xf>
    <xf numFmtId="0" fontId="22" fillId="0" borderId="32" xfId="0" applyFont="1" applyBorder="1" applyAlignment="1">
      <alignment horizontal="center"/>
    </xf>
    <xf numFmtId="0" fontId="21" fillId="0" borderId="24" xfId="0" applyFont="1" applyBorder="1"/>
    <xf numFmtId="0" fontId="21" fillId="0" borderId="25" xfId="0" applyFont="1" applyBorder="1"/>
    <xf numFmtId="0" fontId="22" fillId="0" borderId="9" xfId="0" applyFont="1" applyBorder="1" applyAlignment="1">
      <alignment horizontal="center"/>
    </xf>
    <xf numFmtId="0" fontId="21" fillId="0" borderId="30" xfId="0" applyFont="1" applyBorder="1"/>
    <xf numFmtId="0" fontId="21" fillId="0" borderId="29" xfId="0" applyFont="1" applyBorder="1"/>
    <xf numFmtId="0" fontId="21" fillId="0" borderId="10" xfId="0" applyFont="1" applyBorder="1"/>
    <xf numFmtId="0" fontId="21" fillId="0" borderId="0" xfId="0" applyFont="1" applyAlignment="1">
      <alignment horizontal="center" vertical="center"/>
    </xf>
    <xf numFmtId="0" fontId="21" fillId="0" borderId="12" xfId="0" applyFont="1" applyBorder="1" applyAlignment="1">
      <alignment vertical="center"/>
    </xf>
    <xf numFmtId="15" fontId="21" fillId="0" borderId="19" xfId="0" quotePrefix="1" applyNumberFormat="1" applyFont="1" applyBorder="1" applyAlignment="1">
      <alignment horizontal="center"/>
    </xf>
    <xf numFmtId="0" fontId="21" fillId="0" borderId="19" xfId="0" quotePrefix="1" applyFont="1" applyBorder="1" applyAlignment="1">
      <alignment horizontal="center"/>
    </xf>
    <xf numFmtId="0" fontId="21" fillId="0" borderId="0" xfId="0" applyFont="1" applyAlignment="1">
      <alignment horizontal="left" wrapText="1"/>
    </xf>
    <xf numFmtId="0" fontId="23" fillId="0" borderId="0" xfId="0" applyFont="1" applyAlignment="1">
      <alignment horizontal="center" vertical="center" wrapText="1"/>
    </xf>
    <xf numFmtId="0" fontId="26" fillId="0" borderId="0" xfId="0" applyFont="1" applyAlignment="1">
      <alignment horizontal="center" vertical="center" wrapText="1"/>
    </xf>
    <xf numFmtId="0" fontId="27" fillId="0" borderId="12" xfId="0" applyFont="1" applyBorder="1" applyAlignment="1">
      <alignment vertical="center" wrapText="1"/>
    </xf>
    <xf numFmtId="0" fontId="27" fillId="0" borderId="12" xfId="0" applyFont="1" applyBorder="1" applyAlignment="1">
      <alignment horizontal="center" vertical="center" wrapText="1"/>
    </xf>
    <xf numFmtId="9" fontId="27" fillId="0" borderId="12" xfId="43" applyFont="1" applyBorder="1" applyAlignment="1">
      <alignment vertical="center" wrapText="1"/>
    </xf>
    <xf numFmtId="0" fontId="27" fillId="0" borderId="0" xfId="0" applyFont="1" applyAlignment="1">
      <alignment vertical="center" wrapText="1"/>
    </xf>
    <xf numFmtId="0" fontId="27" fillId="0" borderId="0" xfId="0" applyFont="1" applyAlignment="1">
      <alignment horizontal="left" vertical="center" wrapText="1"/>
    </xf>
    <xf numFmtId="0" fontId="27" fillId="0" borderId="0" xfId="0" applyFont="1" applyAlignment="1">
      <alignment horizontal="center" vertical="center" wrapText="1"/>
    </xf>
    <xf numFmtId="0" fontId="26" fillId="24" borderId="12" xfId="0" applyFont="1" applyFill="1" applyBorder="1" applyAlignment="1">
      <alignment horizontal="center" vertical="center" textRotation="90" wrapText="1"/>
    </xf>
    <xf numFmtId="0" fontId="26" fillId="24" borderId="0" xfId="0" applyFont="1" applyFill="1" applyAlignment="1">
      <alignment horizontal="center" vertical="center" wrapText="1"/>
    </xf>
    <xf numFmtId="9" fontId="27" fillId="0" borderId="12" xfId="0" applyNumberFormat="1" applyFont="1" applyBorder="1" applyAlignment="1">
      <alignment vertical="center" wrapText="1"/>
    </xf>
    <xf numFmtId="9" fontId="27" fillId="0" borderId="12" xfId="43" applyFont="1" applyBorder="1" applyAlignment="1">
      <alignment horizontal="right" vertical="center" wrapText="1"/>
    </xf>
    <xf numFmtId="0" fontId="0" fillId="0" borderId="12" xfId="0" applyBorder="1" applyAlignment="1">
      <alignment horizontal="center"/>
    </xf>
    <xf numFmtId="0" fontId="0" fillId="0" borderId="12" xfId="0" applyBorder="1"/>
    <xf numFmtId="0" fontId="28" fillId="26" borderId="12" xfId="0" applyFont="1" applyFill="1" applyBorder="1" applyAlignment="1">
      <alignment horizontal="left" vertical="center" wrapText="1"/>
    </xf>
    <xf numFmtId="0" fontId="28" fillId="27" borderId="12" xfId="0" applyFont="1" applyFill="1" applyBorder="1" applyAlignment="1">
      <alignment horizontal="left" vertical="center" wrapText="1"/>
    </xf>
    <xf numFmtId="0" fontId="23" fillId="0" borderId="19" xfId="0" applyFont="1" applyBorder="1" applyAlignment="1">
      <alignment horizontal="center" vertical="center" wrapText="1"/>
    </xf>
    <xf numFmtId="0" fontId="32" fillId="25" borderId="12" xfId="44" applyFont="1" applyFill="1" applyBorder="1" applyAlignment="1">
      <alignment horizontal="center" vertical="center"/>
    </xf>
    <xf numFmtId="0" fontId="32" fillId="29" borderId="12" xfId="44" applyFont="1" applyFill="1" applyBorder="1" applyAlignment="1">
      <alignment horizontal="center" vertical="center"/>
    </xf>
    <xf numFmtId="0" fontId="32" fillId="25" borderId="12" xfId="44" applyFont="1" applyFill="1" applyBorder="1" applyAlignment="1">
      <alignment horizontal="center" vertical="center" wrapText="1"/>
    </xf>
    <xf numFmtId="0" fontId="19" fillId="0" borderId="12" xfId="0" applyFont="1" applyBorder="1" applyAlignment="1">
      <alignment vertical="center" wrapText="1"/>
    </xf>
    <xf numFmtId="0" fontId="19" fillId="0" borderId="12" xfId="0" applyFont="1" applyBorder="1" applyAlignment="1">
      <alignment horizontal="left" vertical="center" wrapText="1"/>
    </xf>
    <xf numFmtId="0" fontId="19" fillId="0" borderId="18" xfId="0" applyFont="1" applyBorder="1" applyAlignment="1">
      <alignment vertical="center" wrapText="1"/>
    </xf>
    <xf numFmtId="0" fontId="19" fillId="0" borderId="18" xfId="0" applyFont="1" applyBorder="1" applyAlignment="1">
      <alignment horizontal="left" vertical="center" wrapText="1"/>
    </xf>
    <xf numFmtId="0" fontId="19" fillId="0" borderId="12" xfId="0" applyFont="1" applyBorder="1" applyAlignment="1">
      <alignment horizontal="left" vertical="center"/>
    </xf>
    <xf numFmtId="0" fontId="33" fillId="26" borderId="12" xfId="0" applyFont="1" applyFill="1" applyBorder="1" applyAlignment="1">
      <alignment horizontal="center" vertical="center" wrapText="1"/>
    </xf>
    <xf numFmtId="0" fontId="35" fillId="0" borderId="12" xfId="0" applyFont="1" applyBorder="1" applyAlignment="1">
      <alignment vertical="center" wrapText="1"/>
    </xf>
    <xf numFmtId="0" fontId="35" fillId="25" borderId="12" xfId="0" applyFont="1" applyFill="1" applyBorder="1" applyAlignment="1">
      <alignment vertical="center" wrapText="1"/>
    </xf>
    <xf numFmtId="0" fontId="33" fillId="26" borderId="35" xfId="0" applyFont="1" applyFill="1" applyBorder="1" applyAlignment="1">
      <alignment horizontal="center" vertical="center" wrapText="1"/>
    </xf>
    <xf numFmtId="0" fontId="21" fillId="0" borderId="0" xfId="0" applyFont="1" applyAlignment="1">
      <alignment horizontal="center" vertical="center" wrapText="1"/>
    </xf>
    <xf numFmtId="0" fontId="35" fillId="0" borderId="35" xfId="0" applyFont="1" applyBorder="1" applyAlignment="1">
      <alignment vertical="center" wrapText="1"/>
    </xf>
    <xf numFmtId="0" fontId="35" fillId="0" borderId="35" xfId="0" applyFont="1" applyBorder="1" applyAlignment="1">
      <alignment horizontal="center" vertical="center" wrapText="1"/>
    </xf>
    <xf numFmtId="0" fontId="35" fillId="25" borderId="35" xfId="0" applyFont="1" applyFill="1" applyBorder="1" applyAlignment="1">
      <alignment vertical="center" wrapText="1"/>
    </xf>
    <xf numFmtId="0" fontId="35" fillId="25" borderId="35" xfId="0" applyFont="1" applyFill="1" applyBorder="1" applyAlignment="1">
      <alignment horizontal="center" vertical="center" wrapText="1"/>
    </xf>
    <xf numFmtId="0" fontId="21" fillId="0" borderId="12" xfId="0" applyFont="1" applyBorder="1" applyAlignment="1">
      <alignment horizontal="left"/>
    </xf>
    <xf numFmtId="0" fontId="19" fillId="0" borderId="0" xfId="0" applyFont="1" applyAlignment="1">
      <alignment vertical="center"/>
    </xf>
    <xf numFmtId="0" fontId="19" fillId="0" borderId="12" xfId="0" applyFont="1" applyBorder="1" applyAlignment="1">
      <alignment horizontal="center" vertical="center"/>
    </xf>
    <xf numFmtId="0" fontId="19" fillId="0" borderId="12" xfId="0" applyFont="1" applyBorder="1" applyAlignment="1">
      <alignment vertical="center"/>
    </xf>
    <xf numFmtId="0" fontId="21" fillId="27" borderId="15" xfId="0" applyFont="1" applyFill="1" applyBorder="1" applyAlignment="1">
      <alignment horizontal="left" vertical="center" wrapText="1"/>
    </xf>
    <xf numFmtId="0" fontId="21" fillId="27" borderId="16" xfId="0" applyFont="1" applyFill="1" applyBorder="1" applyAlignment="1">
      <alignment horizontal="left" vertical="center" wrapText="1"/>
    </xf>
    <xf numFmtId="0" fontId="21" fillId="27" borderId="17" xfId="0" applyFont="1" applyFill="1" applyBorder="1" applyAlignment="1">
      <alignment horizontal="left" vertical="center" wrapText="1"/>
    </xf>
    <xf numFmtId="0" fontId="21" fillId="0" borderId="18" xfId="0" applyFont="1" applyBorder="1" applyAlignment="1">
      <alignment horizontal="center"/>
    </xf>
    <xf numFmtId="0" fontId="21" fillId="0" borderId="23" xfId="0" applyFont="1" applyBorder="1" applyAlignment="1">
      <alignment horizontal="center"/>
    </xf>
    <xf numFmtId="0" fontId="21" fillId="0" borderId="20" xfId="0" applyFont="1" applyBorder="1" applyAlignment="1">
      <alignment horizontal="center"/>
    </xf>
    <xf numFmtId="0" fontId="21" fillId="0" borderId="21" xfId="0" applyFont="1" applyBorder="1" applyAlignment="1">
      <alignment horizontal="center"/>
    </xf>
    <xf numFmtId="0" fontId="21" fillId="0" borderId="13" xfId="0" applyFont="1" applyBorder="1" applyAlignment="1">
      <alignment horizontal="left"/>
    </xf>
    <xf numFmtId="0" fontId="21" fillId="0" borderId="11" xfId="0" applyFont="1" applyBorder="1" applyAlignment="1">
      <alignment horizontal="left"/>
    </xf>
    <xf numFmtId="0" fontId="21" fillId="0" borderId="14" xfId="0" applyFont="1" applyBorder="1" applyAlignment="1">
      <alignment horizontal="left"/>
    </xf>
    <xf numFmtId="0" fontId="21" fillId="0" borderId="0" xfId="0" applyFont="1" applyAlignment="1">
      <alignment horizontal="center"/>
    </xf>
    <xf numFmtId="0" fontId="21" fillId="0" borderId="22" xfId="0" applyFont="1" applyBorder="1" applyAlignment="1">
      <alignment horizontal="center"/>
    </xf>
    <xf numFmtId="0" fontId="21" fillId="26" borderId="15" xfId="0" applyFont="1" applyFill="1" applyBorder="1" applyAlignment="1">
      <alignment horizontal="left" vertical="center" wrapText="1"/>
    </xf>
    <xf numFmtId="0" fontId="21" fillId="26" borderId="16" xfId="0" applyFont="1" applyFill="1" applyBorder="1" applyAlignment="1">
      <alignment horizontal="left" vertical="center" wrapText="1"/>
    </xf>
    <xf numFmtId="0" fontId="21" fillId="26" borderId="17" xfId="0" applyFont="1" applyFill="1" applyBorder="1" applyAlignment="1">
      <alignment horizontal="left" vertical="center" wrapText="1"/>
    </xf>
    <xf numFmtId="0" fontId="29" fillId="28" borderId="15" xfId="0" applyFont="1" applyFill="1" applyBorder="1" applyAlignment="1">
      <alignment horizontal="center"/>
    </xf>
    <xf numFmtId="0" fontId="29" fillId="28" borderId="16" xfId="0" applyFont="1" applyFill="1" applyBorder="1" applyAlignment="1">
      <alignment horizontal="center"/>
    </xf>
    <xf numFmtId="0" fontId="29" fillId="28" borderId="17" xfId="0" applyFont="1" applyFill="1" applyBorder="1" applyAlignment="1">
      <alignment horizontal="center"/>
    </xf>
    <xf numFmtId="0" fontId="21" fillId="0" borderId="15" xfId="0" applyFont="1" applyBorder="1" applyAlignment="1">
      <alignment horizontal="left"/>
    </xf>
    <xf numFmtId="0" fontId="21" fillId="0" borderId="17" xfId="0" applyFont="1" applyBorder="1" applyAlignment="1">
      <alignment horizontal="left"/>
    </xf>
    <xf numFmtId="0" fontId="22" fillId="0" borderId="12" xfId="0" applyFont="1" applyBorder="1" applyAlignment="1">
      <alignment horizontal="left"/>
    </xf>
    <xf numFmtId="0" fontId="22" fillId="0" borderId="15" xfId="0" applyFont="1" applyBorder="1" applyAlignment="1">
      <alignment horizontal="center"/>
    </xf>
    <xf numFmtId="0" fontId="22" fillId="0" borderId="17" xfId="0" applyFont="1" applyBorder="1" applyAlignment="1">
      <alignment horizontal="center"/>
    </xf>
    <xf numFmtId="0" fontId="32" fillId="25" borderId="15" xfId="44" applyFont="1" applyFill="1" applyBorder="1" applyAlignment="1">
      <alignment horizontal="center" vertical="center"/>
    </xf>
    <xf numFmtId="0" fontId="32" fillId="25" borderId="17" xfId="44" applyFont="1" applyFill="1" applyBorder="1" applyAlignment="1">
      <alignment horizontal="center" vertical="center"/>
    </xf>
    <xf numFmtId="0" fontId="31" fillId="25" borderId="34" xfId="0" applyFont="1" applyFill="1" applyBorder="1" applyAlignment="1">
      <alignment horizontal="center" vertical="center"/>
    </xf>
    <xf numFmtId="0" fontId="31" fillId="25" borderId="33" xfId="0" applyFont="1" applyFill="1" applyBorder="1" applyAlignment="1">
      <alignment horizontal="center" vertical="center"/>
    </xf>
    <xf numFmtId="0" fontId="21" fillId="0" borderId="15" xfId="0" applyFont="1" applyBorder="1" applyAlignment="1">
      <alignment horizontal="center"/>
    </xf>
    <xf numFmtId="0" fontId="21" fillId="0" borderId="16" xfId="0" applyFont="1" applyBorder="1" applyAlignment="1">
      <alignment horizontal="center"/>
    </xf>
    <xf numFmtId="0" fontId="21" fillId="0" borderId="17" xfId="0" applyFont="1" applyBorder="1" applyAlignment="1">
      <alignment horizontal="center"/>
    </xf>
    <xf numFmtId="0" fontId="21" fillId="0" borderId="12" xfId="0" applyFont="1" applyBorder="1" applyAlignment="1">
      <alignment horizontal="center"/>
    </xf>
    <xf numFmtId="0" fontId="23" fillId="0" borderId="12" xfId="0" applyFont="1" applyBorder="1" applyAlignment="1">
      <alignment horizontal="center" vertical="center" wrapText="1"/>
    </xf>
    <xf numFmtId="0" fontId="21" fillId="0" borderId="12" xfId="0" applyFont="1" applyBorder="1" applyAlignment="1">
      <alignment horizontal="left"/>
    </xf>
    <xf numFmtId="0" fontId="19" fillId="0" borderId="12" xfId="0" applyFont="1" applyBorder="1" applyAlignment="1">
      <alignment horizontal="left"/>
    </xf>
    <xf numFmtId="0" fontId="31" fillId="25" borderId="21" xfId="0" applyFont="1" applyFill="1" applyBorder="1" applyAlignment="1">
      <alignment horizontal="center" vertical="center"/>
    </xf>
    <xf numFmtId="0" fontId="31" fillId="25" borderId="12" xfId="0" applyFont="1" applyFill="1" applyBorder="1" applyAlignment="1">
      <alignment horizontal="center" vertical="center" wrapText="1"/>
    </xf>
    <xf numFmtId="0" fontId="31" fillId="25" borderId="12" xfId="0" applyFont="1" applyFill="1" applyBorder="1" applyAlignment="1">
      <alignment horizontal="center" vertical="center"/>
    </xf>
    <xf numFmtId="0" fontId="34" fillId="25" borderId="12" xfId="0" applyFont="1" applyFill="1" applyBorder="1" applyAlignment="1">
      <alignment horizontal="center" vertical="center" textRotation="90" wrapText="1"/>
    </xf>
    <xf numFmtId="0" fontId="21" fillId="0" borderId="0" xfId="0" applyFont="1" applyAlignment="1">
      <alignment horizontal="left" vertical="center" wrapText="1"/>
    </xf>
    <xf numFmtId="0" fontId="34" fillId="0" borderId="12" xfId="0" applyFont="1" applyBorder="1" applyAlignment="1">
      <alignment horizontal="center" vertical="center" textRotation="90" wrapText="1"/>
    </xf>
    <xf numFmtId="0" fontId="36" fillId="0" borderId="35" xfId="0" applyFont="1" applyBorder="1" applyAlignment="1">
      <alignment horizontal="center" vertical="center" wrapText="1"/>
    </xf>
    <xf numFmtId="0" fontId="35" fillId="0" borderId="0" xfId="0" applyFont="1" applyAlignment="1">
      <alignment horizontal="center" vertical="center" wrapText="1"/>
    </xf>
    <xf numFmtId="0" fontId="36" fillId="25" borderId="35" xfId="0" applyFont="1" applyFill="1" applyBorder="1" applyAlignment="1">
      <alignment horizontal="center" vertical="center" wrapText="1"/>
    </xf>
    <xf numFmtId="17" fontId="27" fillId="0" borderId="18" xfId="0" applyNumberFormat="1" applyFont="1" applyBorder="1" applyAlignment="1">
      <alignment horizontal="center" vertical="center" wrapText="1"/>
    </xf>
    <xf numFmtId="0" fontId="27" fillId="0" borderId="23" xfId="0" applyFont="1" applyBorder="1" applyAlignment="1">
      <alignment horizontal="center" vertical="center" wrapText="1"/>
    </xf>
    <xf numFmtId="0" fontId="27" fillId="0" borderId="19" xfId="0" applyFont="1" applyBorder="1" applyAlignment="1">
      <alignment horizontal="center" vertical="center" wrapText="1"/>
    </xf>
    <xf numFmtId="0" fontId="27" fillId="0" borderId="18" xfId="0" applyFont="1" applyBorder="1" applyAlignment="1">
      <alignment horizontal="center" vertical="center" textRotation="90" wrapText="1"/>
    </xf>
    <xf numFmtId="0" fontId="27" fillId="0" borderId="23" xfId="0" applyFont="1" applyBorder="1" applyAlignment="1">
      <alignment horizontal="center" vertical="center" textRotation="90" wrapText="1"/>
    </xf>
    <xf numFmtId="0" fontId="27" fillId="0" borderId="19" xfId="0" applyFont="1" applyBorder="1" applyAlignment="1">
      <alignment horizontal="center" vertical="center" textRotation="90" wrapText="1"/>
    </xf>
    <xf numFmtId="9" fontId="27" fillId="0" borderId="18" xfId="0" applyNumberFormat="1" applyFont="1" applyBorder="1" applyAlignment="1">
      <alignment horizontal="center" vertical="center" wrapText="1"/>
    </xf>
    <xf numFmtId="0" fontId="27" fillId="0" borderId="18" xfId="0" quotePrefix="1" applyFont="1" applyBorder="1" applyAlignment="1">
      <alignment vertical="center" wrapText="1"/>
    </xf>
    <xf numFmtId="0" fontId="27" fillId="0" borderId="23" xfId="0" applyFont="1" applyBorder="1" applyAlignment="1">
      <alignment vertical="center" wrapText="1"/>
    </xf>
    <xf numFmtId="0" fontId="27" fillId="0" borderId="19" xfId="0" applyFont="1" applyBorder="1" applyAlignment="1">
      <alignment vertical="center" wrapText="1"/>
    </xf>
    <xf numFmtId="9" fontId="27" fillId="0" borderId="18" xfId="43" applyFont="1" applyBorder="1" applyAlignment="1">
      <alignment horizontal="center" vertical="center" wrapText="1"/>
    </xf>
    <xf numFmtId="9" fontId="27" fillId="0" borderId="23" xfId="43" applyFont="1" applyBorder="1" applyAlignment="1">
      <alignment horizontal="center" vertical="center" wrapText="1"/>
    </xf>
    <xf numFmtId="9" fontId="27" fillId="0" borderId="19" xfId="43" applyFont="1" applyBorder="1" applyAlignment="1">
      <alignment horizontal="center" vertical="center" wrapText="1"/>
    </xf>
    <xf numFmtId="0" fontId="27" fillId="0" borderId="18" xfId="0" applyFont="1" applyBorder="1" applyAlignment="1">
      <alignment horizontal="left" vertical="center" wrapText="1"/>
    </xf>
    <xf numFmtId="0" fontId="27" fillId="0" borderId="23" xfId="0" applyFont="1" applyBorder="1" applyAlignment="1">
      <alignment horizontal="left" vertical="center" wrapText="1"/>
    </xf>
    <xf numFmtId="0" fontId="27" fillId="0" borderId="19" xfId="0" applyFont="1" applyBorder="1" applyAlignment="1">
      <alignment horizontal="left" vertical="center" wrapText="1"/>
    </xf>
    <xf numFmtId="0" fontId="27" fillId="0" borderId="18" xfId="0" applyFont="1" applyBorder="1" applyAlignment="1">
      <alignment horizontal="center" vertical="center" wrapText="1"/>
    </xf>
    <xf numFmtId="0" fontId="32" fillId="25" borderId="12" xfId="44" applyFont="1" applyFill="1" applyBorder="1" applyAlignment="1">
      <alignment horizontal="center" vertical="center" wrapText="1"/>
    </xf>
    <xf numFmtId="0" fontId="26" fillId="24" borderId="12" xfId="0" applyFont="1" applyFill="1" applyBorder="1" applyAlignment="1">
      <alignment horizontal="center" vertical="center" wrapText="1"/>
    </xf>
    <xf numFmtId="0" fontId="26" fillId="24" borderId="12" xfId="0" applyFont="1" applyFill="1" applyBorder="1" applyAlignment="1">
      <alignment horizontal="center" vertical="center" textRotation="90" wrapText="1"/>
    </xf>
    <xf numFmtId="0" fontId="26" fillId="24" borderId="18" xfId="0" applyFont="1" applyFill="1" applyBorder="1" applyAlignment="1">
      <alignment horizontal="center" vertical="center" wrapText="1"/>
    </xf>
    <xf numFmtId="0" fontId="26" fillId="24" borderId="19" xfId="0" applyFont="1" applyFill="1" applyBorder="1" applyAlignment="1">
      <alignment horizontal="center" vertical="center" wrapText="1"/>
    </xf>
    <xf numFmtId="0" fontId="26" fillId="24" borderId="18" xfId="0" applyFont="1" applyFill="1" applyBorder="1" applyAlignment="1">
      <alignment horizontal="center" vertical="center" textRotation="90" wrapText="1"/>
    </xf>
    <xf numFmtId="0" fontId="26" fillId="24" borderId="19" xfId="0" applyFont="1" applyFill="1" applyBorder="1" applyAlignment="1">
      <alignment horizontal="center" vertical="center" textRotation="90" wrapText="1"/>
    </xf>
  </cellXfs>
  <cellStyles count="45">
    <cellStyle name="20% - Énfasis1 2" xfId="1" xr:uid="{A1B76B33-61BE-4CF7-A0F9-C2FC1F905AC0}"/>
    <cellStyle name="20% - Énfasis2 2" xfId="2" xr:uid="{6269FE61-B5B7-4066-9250-2207A92FF2F9}"/>
    <cellStyle name="20% - Énfasis3 2" xfId="3" xr:uid="{D04659CE-7E23-42CF-8C1A-F941B9BCE009}"/>
    <cellStyle name="20% - Énfasis4 2" xfId="4" xr:uid="{1B9CBD72-10B9-495E-A5EF-87B1D17F4D5F}"/>
    <cellStyle name="20% - Énfasis5 2" xfId="5" xr:uid="{EB324821-C2DA-4078-AB6E-0B8CFF9EF496}"/>
    <cellStyle name="20% - Énfasis6 2" xfId="6" xr:uid="{F9C4F830-B763-4D74-9F22-DAA45064F2EE}"/>
    <cellStyle name="40% - Énfasis1 2" xfId="7" xr:uid="{22C1C799-0010-46E5-8799-90F79A262CFA}"/>
    <cellStyle name="40% - Énfasis2 2" xfId="8" xr:uid="{B8363022-3C00-4001-BCC8-43F4898BF832}"/>
    <cellStyle name="40% - Énfasis3 2" xfId="9" xr:uid="{DB7D963B-67B8-4D4B-AA44-ACABFEB9E250}"/>
    <cellStyle name="40% - Énfasis4 2" xfId="10" xr:uid="{20A0642C-8BEB-4534-91B4-D6BE9145FE2C}"/>
    <cellStyle name="40% - Énfasis5 2" xfId="11" xr:uid="{B6C58745-6B74-4917-BF8B-9FF75A7FA9AB}"/>
    <cellStyle name="40% - Énfasis6 2" xfId="12" xr:uid="{83803D7D-78F1-493A-9ECF-8B27ED3DB386}"/>
    <cellStyle name="60% - Énfasis1 2" xfId="13" xr:uid="{5522250F-734E-46BF-BF14-2ACFA882B9D0}"/>
    <cellStyle name="60% - Énfasis2 2" xfId="14" xr:uid="{144040BE-3320-4188-8F68-D16C3E0CBC9E}"/>
    <cellStyle name="60% - Énfasis3 2" xfId="15" xr:uid="{7867B426-32A8-4D86-A3DA-18E07E48A01D}"/>
    <cellStyle name="60% - Énfasis4 2" xfId="16" xr:uid="{98770257-FA28-421F-907B-CEB534329E37}"/>
    <cellStyle name="60% - Énfasis5 2" xfId="17" xr:uid="{41CF39A2-94D5-4B91-86D4-5C821BF58546}"/>
    <cellStyle name="60% - Énfasis6 2" xfId="18" xr:uid="{5C0D9038-C2A9-4CF2-B01C-047D91FAC09F}"/>
    <cellStyle name="Buena 2" xfId="19" xr:uid="{EABABC18-C4EC-4B3B-9F99-4EB0A75EE88E}"/>
    <cellStyle name="Cálculo 2" xfId="20" xr:uid="{98E9948B-B44C-44FA-BA42-D13E9753C67F}"/>
    <cellStyle name="Celda de comprobación 2" xfId="21" xr:uid="{FF712F2B-7A67-4BA9-9048-9ECB46E57F85}"/>
    <cellStyle name="Celda vinculada 2" xfId="22" xr:uid="{ABA8D9D0-B6D2-44AE-9D07-260162230611}"/>
    <cellStyle name="Encabezado 4 2" xfId="23" xr:uid="{A78CFC72-5CD0-47CE-B882-07032451D3AF}"/>
    <cellStyle name="Énfasis1 2" xfId="24" xr:uid="{48FBB21D-F943-4A6C-AA10-C0253680C016}"/>
    <cellStyle name="Énfasis2 2" xfId="25" xr:uid="{9A60336A-57CC-49B1-AF6B-E076299B99B6}"/>
    <cellStyle name="Énfasis3 2" xfId="26" xr:uid="{A44EDA00-211F-4BA5-923C-F951D1E7946C}"/>
    <cellStyle name="Énfasis4 2" xfId="27" xr:uid="{DE76CE47-FAB5-4A4F-8C31-0F108021888D}"/>
    <cellStyle name="Énfasis5 2" xfId="28" xr:uid="{23AEC481-DC5B-4F69-B490-A6ED738FE0E3}"/>
    <cellStyle name="Énfasis6 2" xfId="29" xr:uid="{F0C09A2F-A26C-420D-9A11-4D4657178091}"/>
    <cellStyle name="Entrada 2" xfId="30" xr:uid="{9F8AF6AA-5127-44E6-AD92-F65573443455}"/>
    <cellStyle name="Hipervínculo" xfId="44" builtinId="8"/>
    <cellStyle name="Incorrecto 2" xfId="31" xr:uid="{E8CAD5AC-22FE-4554-BDB7-DF4201A5219B}"/>
    <cellStyle name="Millares 2" xfId="32" xr:uid="{D847AE34-9AE0-4991-8F3B-F3AD059B69A0}"/>
    <cellStyle name="Neutral 2" xfId="33" xr:uid="{9BF802F8-9D23-4499-82DA-B25C3F2B9375}"/>
    <cellStyle name="Normal" xfId="0" builtinId="0"/>
    <cellStyle name="Normal 2" xfId="34" xr:uid="{70EB012A-4D52-4486-B1C5-B6CED5C5060A}"/>
    <cellStyle name="Notas 2" xfId="35" xr:uid="{77E357A8-91F6-4FBB-B6F4-DA825D170FDC}"/>
    <cellStyle name="Porcentaje" xfId="43" builtinId="5"/>
    <cellStyle name="Salida 2" xfId="36" xr:uid="{04B17D92-B264-40E4-8B13-D0EA9C856B44}"/>
    <cellStyle name="Texto de advertencia 2" xfId="37" xr:uid="{E152A508-952D-4C42-957F-87855E94A0DB}"/>
    <cellStyle name="Texto explicativo 2" xfId="38" xr:uid="{34EA5774-9002-4FBA-A353-31EC7C1D3DF3}"/>
    <cellStyle name="Título 2 2" xfId="39" xr:uid="{D120B04C-3F4E-4332-9F6F-6EC5738916B9}"/>
    <cellStyle name="Título 3 2" xfId="40" xr:uid="{FFDB43B3-D219-4575-9625-2FA79515D5C6}"/>
    <cellStyle name="Título 4" xfId="41" xr:uid="{D21566BD-291D-485C-9E7E-C284955BB783}"/>
    <cellStyle name="Total 2" xfId="42" xr:uid="{A28EC8B0-A76D-4F34-9B8F-20E035F209F4}"/>
  </cellStyles>
  <dxfs count="29">
    <dxf>
      <fill>
        <patternFill>
          <bgColor rgb="FFFF0000"/>
        </patternFill>
      </fill>
    </dxf>
    <dxf>
      <fill>
        <patternFill>
          <bgColor theme="5" tint="-0.24994659260841701"/>
        </patternFill>
      </fill>
    </dxf>
    <dxf>
      <fill>
        <patternFill>
          <bgColor rgb="FFFFFF00"/>
        </patternFill>
      </fill>
    </dxf>
    <dxf>
      <fill>
        <patternFill>
          <bgColor rgb="FF00B050"/>
        </patternFill>
      </fill>
    </dxf>
    <dxf>
      <fill>
        <patternFill>
          <bgColor rgb="FFFF0000"/>
        </patternFill>
      </fill>
    </dxf>
    <dxf>
      <fill>
        <patternFill>
          <bgColor theme="5" tint="-0.24994659260841701"/>
        </patternFill>
      </fill>
    </dxf>
    <dxf>
      <fill>
        <patternFill>
          <bgColor rgb="FFFFFF00"/>
        </patternFill>
      </fill>
    </dxf>
    <dxf>
      <fill>
        <patternFill>
          <bgColor rgb="FF00B050"/>
        </patternFill>
      </fill>
    </dxf>
    <dxf>
      <fill>
        <patternFill>
          <bgColor rgb="FFFF0000"/>
        </patternFill>
      </fill>
    </dxf>
    <dxf>
      <fill>
        <patternFill>
          <bgColor theme="5" tint="-0.24994659260841701"/>
        </patternFill>
      </fill>
    </dxf>
    <dxf>
      <fill>
        <patternFill>
          <bgColor rgb="FFFFFF00"/>
        </patternFill>
      </fill>
    </dxf>
    <dxf>
      <fill>
        <patternFill>
          <bgColor rgb="FF00B050"/>
        </patternFill>
      </fill>
    </dxf>
    <dxf>
      <fill>
        <patternFill>
          <bgColor rgb="FFFF0000"/>
        </patternFill>
      </fill>
    </dxf>
    <dxf>
      <fill>
        <patternFill>
          <bgColor theme="5" tint="-0.24994659260841701"/>
        </patternFill>
      </fill>
    </dxf>
    <dxf>
      <fill>
        <patternFill>
          <bgColor rgb="FFFFFF00"/>
        </patternFill>
      </fill>
    </dxf>
    <dxf>
      <fill>
        <patternFill>
          <bgColor rgb="FF00B050"/>
        </patternFill>
      </fill>
    </dxf>
    <dxf>
      <fill>
        <patternFill>
          <bgColor rgb="FFFF0000"/>
        </patternFill>
      </fill>
    </dxf>
    <dxf>
      <fill>
        <patternFill>
          <bgColor theme="5" tint="-0.24994659260841701"/>
        </patternFill>
      </fill>
    </dxf>
    <dxf>
      <fill>
        <patternFill>
          <bgColor rgb="FFFFFF00"/>
        </patternFill>
      </fill>
    </dxf>
    <dxf>
      <fill>
        <patternFill>
          <bgColor rgb="FF00B050"/>
        </patternFill>
      </fill>
    </dxf>
    <dxf>
      <fill>
        <patternFill>
          <bgColor theme="9" tint="0.79998168889431442"/>
        </patternFill>
      </fill>
    </dxf>
    <dxf>
      <fill>
        <patternFill>
          <bgColor rgb="FFEF8B81"/>
        </patternFill>
      </fill>
    </dxf>
    <dxf>
      <fill>
        <patternFill>
          <bgColor theme="9" tint="0.79998168889431442"/>
        </patternFill>
      </fill>
    </dxf>
    <dxf>
      <fill>
        <patternFill>
          <bgColor rgb="FFEF8B81"/>
        </patternFill>
      </fill>
    </dxf>
    <dxf>
      <fill>
        <patternFill>
          <bgColor rgb="FFFF0000"/>
        </patternFill>
      </fill>
    </dxf>
    <dxf>
      <fill>
        <patternFill>
          <bgColor theme="0" tint="-0.14996795556505021"/>
        </patternFill>
      </fill>
    </dxf>
    <dxf>
      <fill>
        <patternFill>
          <bgColor rgb="FFFF0000"/>
        </patternFill>
      </fill>
    </dxf>
    <dxf>
      <fill>
        <patternFill>
          <bgColor rgb="FFFFFF00"/>
        </patternFill>
      </fill>
    </dxf>
    <dxf>
      <fill>
        <patternFill>
          <bgColor rgb="FF00B050"/>
        </patternFill>
      </fill>
    </dxf>
  </dxfs>
  <tableStyles count="0" defaultTableStyle="TableStyleMedium2" defaultPivotStyle="PivotStyleLight16"/>
  <colors>
    <mruColors>
      <color rgb="FFEF8B8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114299</xdr:colOff>
      <xdr:row>0</xdr:row>
      <xdr:rowOff>133350</xdr:rowOff>
    </xdr:from>
    <xdr:to>
      <xdr:col>0</xdr:col>
      <xdr:colOff>1000124</xdr:colOff>
      <xdr:row>4</xdr:row>
      <xdr:rowOff>76200</xdr:rowOff>
    </xdr:to>
    <xdr:pic>
      <xdr:nvPicPr>
        <xdr:cNvPr id="2" name="Picture 1497" descr="escudo_pasto_pequeno">
          <a:extLst>
            <a:ext uri="{FF2B5EF4-FFF2-40B4-BE49-F238E27FC236}">
              <a16:creationId xmlns:a16="http://schemas.microsoft.com/office/drawing/2014/main" id="{BFA22698-EE55-46BB-A847-5232F9354F5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299" y="133350"/>
          <a:ext cx="885825"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BE482-A2C5-4E8F-BCFE-9B6EFB72D9EF}">
  <dimension ref="A1:E15"/>
  <sheetViews>
    <sheetView tabSelected="1" workbookViewId="0">
      <selection activeCell="E5" sqref="E5"/>
    </sheetView>
  </sheetViews>
  <sheetFormatPr baseColWidth="10" defaultRowHeight="16.5" x14ac:dyDescent="0.3"/>
  <cols>
    <col min="1" max="1" width="17.28515625" style="1" customWidth="1"/>
    <col min="2" max="2" width="31.42578125" style="1" customWidth="1"/>
    <col min="3" max="3" width="30.85546875" style="1" customWidth="1"/>
    <col min="4" max="4" width="32.140625" style="1" customWidth="1"/>
    <col min="5" max="5" width="31.28515625" style="1" customWidth="1"/>
    <col min="6" max="16384" width="11.42578125" style="1"/>
  </cols>
  <sheetData>
    <row r="1" spans="1:5" x14ac:dyDescent="0.3">
      <c r="A1" s="81"/>
      <c r="B1" s="81" t="s">
        <v>124</v>
      </c>
      <c r="C1" s="81"/>
      <c r="D1" s="81"/>
      <c r="E1" s="81"/>
    </row>
    <row r="2" spans="1:5" x14ac:dyDescent="0.3">
      <c r="A2" s="82"/>
      <c r="B2" s="85" t="s">
        <v>125</v>
      </c>
      <c r="C2" s="86"/>
      <c r="D2" s="86"/>
      <c r="E2" s="87"/>
    </row>
    <row r="3" spans="1:5" x14ac:dyDescent="0.3">
      <c r="A3" s="82"/>
      <c r="B3" s="83" t="s">
        <v>126</v>
      </c>
      <c r="C3" s="88"/>
      <c r="D3" s="88"/>
      <c r="E3" s="89"/>
    </row>
    <row r="4" spans="1:5" x14ac:dyDescent="0.3">
      <c r="A4" s="83"/>
      <c r="B4" s="21" t="s">
        <v>127</v>
      </c>
      <c r="C4" s="21" t="s">
        <v>128</v>
      </c>
      <c r="D4" s="21" t="s">
        <v>129</v>
      </c>
      <c r="E4" s="21" t="s">
        <v>1</v>
      </c>
    </row>
    <row r="5" spans="1:5" x14ac:dyDescent="0.3">
      <c r="A5" s="84"/>
      <c r="B5" s="37">
        <v>45588</v>
      </c>
      <c r="C5" s="38" t="s">
        <v>130</v>
      </c>
      <c r="D5" s="12" t="s">
        <v>714</v>
      </c>
      <c r="E5" s="38" t="s">
        <v>715</v>
      </c>
    </row>
    <row r="7" spans="1:5" ht="18.75" x14ac:dyDescent="0.3">
      <c r="A7" s="93" t="s">
        <v>275</v>
      </c>
      <c r="B7" s="94"/>
      <c r="C7" s="94"/>
      <c r="D7" s="94"/>
      <c r="E7" s="95"/>
    </row>
    <row r="8" spans="1:5" s="39" customFormat="1" ht="51.75" customHeight="1" x14ac:dyDescent="0.25">
      <c r="A8" s="54" t="s">
        <v>181</v>
      </c>
      <c r="B8" s="90" t="s">
        <v>276</v>
      </c>
      <c r="C8" s="91"/>
      <c r="D8" s="91"/>
      <c r="E8" s="92"/>
    </row>
    <row r="9" spans="1:5" s="39" customFormat="1" ht="179.25" customHeight="1" x14ac:dyDescent="0.25">
      <c r="A9" s="55" t="s">
        <v>182</v>
      </c>
      <c r="B9" s="78" t="s">
        <v>202</v>
      </c>
      <c r="C9" s="79"/>
      <c r="D9" s="79"/>
      <c r="E9" s="80"/>
    </row>
    <row r="10" spans="1:5" s="39" customFormat="1" ht="26.25" customHeight="1" x14ac:dyDescent="0.25">
      <c r="A10" s="54" t="s">
        <v>204</v>
      </c>
      <c r="B10" s="90" t="s">
        <v>203</v>
      </c>
      <c r="C10" s="91"/>
      <c r="D10" s="91"/>
      <c r="E10" s="92"/>
    </row>
    <row r="11" spans="1:5" s="39" customFormat="1" ht="61.5" customHeight="1" x14ac:dyDescent="0.25">
      <c r="A11" s="55" t="s">
        <v>206</v>
      </c>
      <c r="B11" s="78" t="s">
        <v>631</v>
      </c>
      <c r="C11" s="79"/>
      <c r="D11" s="79"/>
      <c r="E11" s="80"/>
    </row>
    <row r="12" spans="1:5" s="39" customFormat="1" ht="24.75" customHeight="1" x14ac:dyDescent="0.25">
      <c r="A12" s="54" t="s">
        <v>207</v>
      </c>
      <c r="B12" s="90" t="s">
        <v>205</v>
      </c>
      <c r="C12" s="91"/>
      <c r="D12" s="91"/>
      <c r="E12" s="92"/>
    </row>
    <row r="13" spans="1:5" s="39" customFormat="1" ht="36.75" customHeight="1" x14ac:dyDescent="0.25">
      <c r="A13" s="55" t="s">
        <v>208</v>
      </c>
      <c r="B13" s="78" t="s">
        <v>328</v>
      </c>
      <c r="C13" s="79"/>
      <c r="D13" s="79"/>
      <c r="E13" s="80"/>
    </row>
    <row r="14" spans="1:5" s="39" customFormat="1" ht="24.75" customHeight="1" x14ac:dyDescent="0.25">
      <c r="A14" s="54" t="s">
        <v>209</v>
      </c>
      <c r="B14" s="90" t="s">
        <v>210</v>
      </c>
      <c r="C14" s="91"/>
      <c r="D14" s="91"/>
      <c r="E14" s="92"/>
    </row>
    <row r="15" spans="1:5" s="39" customFormat="1" ht="24.75" customHeight="1" x14ac:dyDescent="0.25">
      <c r="A15" s="55" t="s">
        <v>273</v>
      </c>
      <c r="B15" s="78" t="s">
        <v>274</v>
      </c>
      <c r="C15" s="79"/>
      <c r="D15" s="79"/>
      <c r="E15" s="80"/>
    </row>
  </sheetData>
  <mergeCells count="13">
    <mergeCell ref="B15:E15"/>
    <mergeCell ref="B10:E10"/>
    <mergeCell ref="B11:E11"/>
    <mergeCell ref="B12:E12"/>
    <mergeCell ref="B13:E13"/>
    <mergeCell ref="B14:E14"/>
    <mergeCell ref="B9:E9"/>
    <mergeCell ref="A1:A5"/>
    <mergeCell ref="B1:E1"/>
    <mergeCell ref="B2:E2"/>
    <mergeCell ref="B3:E3"/>
    <mergeCell ref="B8:E8"/>
    <mergeCell ref="A7:E7"/>
  </mergeCells>
  <hyperlinks>
    <hyperlink ref="A8" location="activos_primarios!A1" display="Paso 1:" xr:uid="{255BEFCB-1668-4DDC-950E-3BAB6DDFB1C9}"/>
    <hyperlink ref="A9" location="activos_apoyo!A1" display="Paso 2:" xr:uid="{2AE5EA16-FFA9-4043-A3C1-BE9D7BB00A70}"/>
    <hyperlink ref="A10" location="criticidad_activos_apoyo!A1" display="Paso 3:" xr:uid="{1B0B35A5-7F98-4F74-8B45-E99BC682D191}"/>
    <hyperlink ref="A11" location="criticidad_personas!A1" display="Paso 4:" xr:uid="{CE7E04E5-3D1E-49AF-BB27-AF9FEEC0C829}"/>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DB5379-8365-4548-BFFF-3399230DB12C}">
  <dimension ref="A1:M26"/>
  <sheetViews>
    <sheetView workbookViewId="0"/>
  </sheetViews>
  <sheetFormatPr baseColWidth="10" defaultRowHeight="15" x14ac:dyDescent="0.25"/>
  <cols>
    <col min="2" max="2" width="3.85546875" customWidth="1"/>
    <col min="4" max="4" width="4.7109375" customWidth="1"/>
    <col min="6" max="6" width="4.42578125" customWidth="1"/>
    <col min="8" max="8" width="5.42578125" customWidth="1"/>
    <col min="9" max="9" width="13.7109375" customWidth="1"/>
    <col min="10" max="10" width="6" customWidth="1"/>
    <col min="11" max="12" width="13.85546875" customWidth="1"/>
    <col min="13" max="13" width="31" customWidth="1"/>
  </cols>
  <sheetData>
    <row r="1" spans="1:13" ht="15.75" thickBot="1" x14ac:dyDescent="0.3">
      <c r="A1" s="52" t="s">
        <v>266</v>
      </c>
      <c r="C1" s="52" t="s">
        <v>252</v>
      </c>
      <c r="E1" s="52" t="s">
        <v>253</v>
      </c>
      <c r="G1" s="53" t="s">
        <v>272</v>
      </c>
      <c r="I1" s="53" t="s">
        <v>168</v>
      </c>
      <c r="K1" s="27" t="s">
        <v>178</v>
      </c>
      <c r="L1" s="28" t="s">
        <v>179</v>
      </c>
      <c r="M1" s="31" t="s">
        <v>165</v>
      </c>
    </row>
    <row r="2" spans="1:13" x14ac:dyDescent="0.25">
      <c r="A2" s="52" t="s">
        <v>267</v>
      </c>
      <c r="C2" s="52" t="s">
        <v>269</v>
      </c>
      <c r="E2" s="52" t="s">
        <v>271</v>
      </c>
      <c r="G2" s="53" t="s">
        <v>172</v>
      </c>
      <c r="I2" s="53" t="s">
        <v>166</v>
      </c>
      <c r="K2" s="29" t="s">
        <v>173</v>
      </c>
      <c r="L2" s="30" t="s">
        <v>168</v>
      </c>
      <c r="M2" s="33" t="s">
        <v>174</v>
      </c>
    </row>
    <row r="3" spans="1:13" x14ac:dyDescent="0.25">
      <c r="A3" s="52" t="s">
        <v>265</v>
      </c>
      <c r="C3" s="52" t="s">
        <v>270</v>
      </c>
      <c r="G3" s="53" t="s">
        <v>167</v>
      </c>
      <c r="I3" s="53" t="s">
        <v>169</v>
      </c>
      <c r="K3" s="24" t="s">
        <v>173</v>
      </c>
      <c r="L3" s="11" t="s">
        <v>166</v>
      </c>
      <c r="M3" s="32" t="s">
        <v>174</v>
      </c>
    </row>
    <row r="4" spans="1:13" x14ac:dyDescent="0.25">
      <c r="A4" s="52" t="s">
        <v>268</v>
      </c>
      <c r="G4" s="53" t="s">
        <v>137</v>
      </c>
      <c r="I4" s="53" t="s">
        <v>170</v>
      </c>
      <c r="K4" s="24" t="s">
        <v>173</v>
      </c>
      <c r="L4" s="11" t="s">
        <v>169</v>
      </c>
      <c r="M4" s="32" t="s">
        <v>175</v>
      </c>
    </row>
    <row r="5" spans="1:13" x14ac:dyDescent="0.25">
      <c r="G5" s="53" t="s">
        <v>180</v>
      </c>
      <c r="I5" s="53" t="s">
        <v>171</v>
      </c>
      <c r="K5" s="24" t="s">
        <v>173</v>
      </c>
      <c r="L5" s="11" t="s">
        <v>170</v>
      </c>
      <c r="M5" s="32" t="s">
        <v>176</v>
      </c>
    </row>
    <row r="6" spans="1:13" ht="15.75" thickBot="1" x14ac:dyDescent="0.3">
      <c r="K6" s="25" t="s">
        <v>173</v>
      </c>
      <c r="L6" s="26" t="s">
        <v>171</v>
      </c>
      <c r="M6" s="34" t="s">
        <v>177</v>
      </c>
    </row>
    <row r="7" spans="1:13" x14ac:dyDescent="0.25">
      <c r="K7" s="29" t="s">
        <v>172</v>
      </c>
      <c r="L7" s="30" t="s">
        <v>168</v>
      </c>
      <c r="M7" s="33" t="s">
        <v>174</v>
      </c>
    </row>
    <row r="8" spans="1:13" x14ac:dyDescent="0.25">
      <c r="K8" s="24" t="s">
        <v>172</v>
      </c>
      <c r="L8" s="11" t="s">
        <v>166</v>
      </c>
      <c r="M8" s="32" t="s">
        <v>175</v>
      </c>
    </row>
    <row r="9" spans="1:13" x14ac:dyDescent="0.25">
      <c r="K9" s="24" t="s">
        <v>172</v>
      </c>
      <c r="L9" s="11" t="s">
        <v>169</v>
      </c>
      <c r="M9" s="32" t="s">
        <v>175</v>
      </c>
    </row>
    <row r="10" spans="1:13" x14ac:dyDescent="0.25">
      <c r="K10" s="24" t="s">
        <v>172</v>
      </c>
      <c r="L10" s="11" t="s">
        <v>170</v>
      </c>
      <c r="M10" s="32" t="s">
        <v>176</v>
      </c>
    </row>
    <row r="11" spans="1:13" ht="15.75" thickBot="1" x14ac:dyDescent="0.3">
      <c r="K11" s="25" t="s">
        <v>172</v>
      </c>
      <c r="L11" s="26" t="s">
        <v>171</v>
      </c>
      <c r="M11" s="34" t="s">
        <v>177</v>
      </c>
    </row>
    <row r="12" spans="1:13" x14ac:dyDescent="0.25">
      <c r="K12" s="29" t="s">
        <v>167</v>
      </c>
      <c r="L12" s="30" t="s">
        <v>168</v>
      </c>
      <c r="M12" s="33" t="s">
        <v>175</v>
      </c>
    </row>
    <row r="13" spans="1:13" x14ac:dyDescent="0.25">
      <c r="K13" s="24" t="s">
        <v>167</v>
      </c>
      <c r="L13" s="11" t="s">
        <v>166</v>
      </c>
      <c r="M13" s="32" t="s">
        <v>175</v>
      </c>
    </row>
    <row r="14" spans="1:13" x14ac:dyDescent="0.25">
      <c r="K14" s="24" t="s">
        <v>167</v>
      </c>
      <c r="L14" s="11" t="s">
        <v>169</v>
      </c>
      <c r="M14" s="32" t="s">
        <v>175</v>
      </c>
    </row>
    <row r="15" spans="1:13" x14ac:dyDescent="0.25">
      <c r="K15" s="24" t="s">
        <v>167</v>
      </c>
      <c r="L15" s="11" t="s">
        <v>170</v>
      </c>
      <c r="M15" s="32" t="s">
        <v>176</v>
      </c>
    </row>
    <row r="16" spans="1:13" ht="15.75" thickBot="1" x14ac:dyDescent="0.3">
      <c r="K16" s="25" t="s">
        <v>167</v>
      </c>
      <c r="L16" s="26" t="s">
        <v>171</v>
      </c>
      <c r="M16" s="34" t="s">
        <v>177</v>
      </c>
    </row>
    <row r="17" spans="11:13" x14ac:dyDescent="0.25">
      <c r="K17" s="29" t="s">
        <v>137</v>
      </c>
      <c r="L17" s="30" t="s">
        <v>168</v>
      </c>
      <c r="M17" s="33" t="s">
        <v>175</v>
      </c>
    </row>
    <row r="18" spans="11:13" x14ac:dyDescent="0.25">
      <c r="K18" s="24" t="s">
        <v>137</v>
      </c>
      <c r="L18" s="11" t="s">
        <v>166</v>
      </c>
      <c r="M18" s="32" t="s">
        <v>175</v>
      </c>
    </row>
    <row r="19" spans="11:13" x14ac:dyDescent="0.25">
      <c r="K19" s="24" t="s">
        <v>137</v>
      </c>
      <c r="L19" s="11" t="s">
        <v>169</v>
      </c>
      <c r="M19" s="32" t="s">
        <v>176</v>
      </c>
    </row>
    <row r="20" spans="11:13" x14ac:dyDescent="0.25">
      <c r="K20" s="24" t="s">
        <v>137</v>
      </c>
      <c r="L20" s="11" t="s">
        <v>170</v>
      </c>
      <c r="M20" s="32" t="s">
        <v>176</v>
      </c>
    </row>
    <row r="21" spans="11:13" ht="15.75" thickBot="1" x14ac:dyDescent="0.3">
      <c r="K21" s="25" t="s">
        <v>137</v>
      </c>
      <c r="L21" s="26" t="s">
        <v>171</v>
      </c>
      <c r="M21" s="34" t="s">
        <v>177</v>
      </c>
    </row>
    <row r="22" spans="11:13" x14ac:dyDescent="0.25">
      <c r="K22" s="29" t="s">
        <v>180</v>
      </c>
      <c r="L22" s="30" t="s">
        <v>168</v>
      </c>
      <c r="M22" s="33" t="s">
        <v>176</v>
      </c>
    </row>
    <row r="23" spans="11:13" x14ac:dyDescent="0.25">
      <c r="K23" s="24" t="s">
        <v>180</v>
      </c>
      <c r="L23" s="11" t="s">
        <v>166</v>
      </c>
      <c r="M23" s="32" t="s">
        <v>176</v>
      </c>
    </row>
    <row r="24" spans="11:13" x14ac:dyDescent="0.25">
      <c r="K24" s="24" t="s">
        <v>180</v>
      </c>
      <c r="L24" s="11" t="s">
        <v>169</v>
      </c>
      <c r="M24" s="32" t="s">
        <v>176</v>
      </c>
    </row>
    <row r="25" spans="11:13" x14ac:dyDescent="0.25">
      <c r="K25" s="24" t="s">
        <v>180</v>
      </c>
      <c r="L25" s="11" t="s">
        <v>170</v>
      </c>
      <c r="M25" s="32" t="s">
        <v>176</v>
      </c>
    </row>
    <row r="26" spans="11:13" ht="15.75" thickBot="1" x14ac:dyDescent="0.3">
      <c r="K26" s="25" t="s">
        <v>180</v>
      </c>
      <c r="L26" s="26" t="s">
        <v>171</v>
      </c>
      <c r="M26" s="34" t="s">
        <v>177</v>
      </c>
    </row>
  </sheetData>
  <conditionalFormatting sqref="M2:M26">
    <cfRule type="containsText" dxfId="3" priority="1" operator="containsText" text="Zona de riesgo baja">
      <formula>NOT(ISERROR(SEARCH("Zona de riesgo baja",M2)))</formula>
    </cfRule>
    <cfRule type="containsText" dxfId="2" priority="2" operator="containsText" text="Zona de riesgo moderada">
      <formula>NOT(ISERROR(SEARCH("Zona de riesgo moderada",M2)))</formula>
    </cfRule>
    <cfRule type="containsText" dxfId="1" priority="3" operator="containsText" text="Zona de riesgo alta">
      <formula>NOT(ISERROR(SEARCH("Zona de riesgo alta",M2)))</formula>
    </cfRule>
    <cfRule type="containsText" dxfId="0" priority="4" operator="containsText" text="Zona de riesgo extrema">
      <formula>NOT(ISERROR(SEARCH("Zona de riesgo extrema",M2)))</formula>
    </cfRule>
  </conditionalFormatting>
  <dataValidations count="3">
    <dataValidation type="list" allowBlank="1" showInputMessage="1" showErrorMessage="1" sqref="K2:K26" xr:uid="{0DEDC922-8DFC-4353-9084-36E48503B972}">
      <formula1>"Muy baja,Baja,Media,Alta,Muy Alta"</formula1>
    </dataValidation>
    <dataValidation type="list" allowBlank="1" showInputMessage="1" showErrorMessage="1" sqref="M2:M26" xr:uid="{08E3CF0D-5A37-420D-89DD-1E61476F86D1}">
      <formula1>"Zona de riesgo baja,Zona de riesgo moderada,Zona de riesgo alta,Zona de riesgo extrema"</formula1>
    </dataValidation>
    <dataValidation type="list" allowBlank="1" showInputMessage="1" showErrorMessage="1" sqref="L2:L26" xr:uid="{37F1CD31-4800-414B-842A-EE7BA94B795A}">
      <formula1>"Leve,Menor,Moderado,Mayor,Catastrófico"</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88178D-A758-46D4-82D8-F421553218F0}">
  <dimension ref="B2:G52"/>
  <sheetViews>
    <sheetView workbookViewId="0"/>
  </sheetViews>
  <sheetFormatPr baseColWidth="10" defaultRowHeight="15" x14ac:dyDescent="0.25"/>
  <cols>
    <col min="2" max="2" width="27.7109375" customWidth="1"/>
    <col min="6" max="6" width="46.42578125" customWidth="1"/>
  </cols>
  <sheetData>
    <row r="2" spans="2:7" ht="15.75" thickBot="1" x14ac:dyDescent="0.3">
      <c r="B2" t="s">
        <v>5</v>
      </c>
      <c r="C2" t="s">
        <v>0</v>
      </c>
      <c r="F2" t="s">
        <v>4</v>
      </c>
      <c r="G2" t="s">
        <v>41</v>
      </c>
    </row>
    <row r="3" spans="2:7" ht="16.5" thickBot="1" x14ac:dyDescent="0.3">
      <c r="B3" s="2" t="s">
        <v>6</v>
      </c>
      <c r="C3" t="s">
        <v>13</v>
      </c>
      <c r="F3" s="3" t="s">
        <v>18</v>
      </c>
      <c r="G3" s="7" t="s">
        <v>16</v>
      </c>
    </row>
    <row r="4" spans="2:7" ht="16.5" thickBot="1" x14ac:dyDescent="0.3">
      <c r="B4" s="2" t="s">
        <v>7</v>
      </c>
      <c r="C4" t="s">
        <v>113</v>
      </c>
      <c r="F4" s="4" t="s">
        <v>19</v>
      </c>
      <c r="G4" s="8" t="s">
        <v>64</v>
      </c>
    </row>
    <row r="5" spans="2:7" ht="16.5" thickBot="1" x14ac:dyDescent="0.3">
      <c r="B5" s="2" t="s">
        <v>8</v>
      </c>
      <c r="C5" t="s">
        <v>114</v>
      </c>
      <c r="F5" s="4" t="s">
        <v>20</v>
      </c>
      <c r="G5" s="8" t="s">
        <v>65</v>
      </c>
    </row>
    <row r="6" spans="2:7" ht="16.5" thickBot="1" x14ac:dyDescent="0.3">
      <c r="B6" s="2" t="s">
        <v>9</v>
      </c>
      <c r="C6" t="s">
        <v>14</v>
      </c>
      <c r="F6" s="4" t="s">
        <v>21</v>
      </c>
      <c r="G6" s="8" t="s">
        <v>66</v>
      </c>
    </row>
    <row r="7" spans="2:7" ht="16.5" thickBot="1" x14ac:dyDescent="0.3">
      <c r="B7" s="2" t="s">
        <v>10</v>
      </c>
      <c r="F7" s="4" t="s">
        <v>22</v>
      </c>
      <c r="G7" s="8" t="s">
        <v>67</v>
      </c>
    </row>
    <row r="8" spans="2:7" ht="16.5" thickBot="1" x14ac:dyDescent="0.3">
      <c r="B8" s="2" t="s">
        <v>11</v>
      </c>
      <c r="F8" s="4" t="s">
        <v>23</v>
      </c>
      <c r="G8" s="8" t="s">
        <v>68</v>
      </c>
    </row>
    <row r="9" spans="2:7" ht="16.5" thickBot="1" x14ac:dyDescent="0.3">
      <c r="B9" s="2" t="s">
        <v>12</v>
      </c>
      <c r="F9" s="4" t="s">
        <v>24</v>
      </c>
      <c r="G9" s="8" t="s">
        <v>69</v>
      </c>
    </row>
    <row r="10" spans="2:7" ht="15.75" thickBot="1" x14ac:dyDescent="0.3">
      <c r="F10" s="4" t="s">
        <v>25</v>
      </c>
      <c r="G10" s="8" t="s">
        <v>70</v>
      </c>
    </row>
    <row r="11" spans="2:7" ht="15.75" thickBot="1" x14ac:dyDescent="0.3">
      <c r="F11" s="4" t="s">
        <v>26</v>
      </c>
      <c r="G11" s="8" t="s">
        <v>71</v>
      </c>
    </row>
    <row r="12" spans="2:7" ht="15.75" thickBot="1" x14ac:dyDescent="0.3">
      <c r="F12" s="4" t="s">
        <v>27</v>
      </c>
      <c r="G12" s="8" t="s">
        <v>72</v>
      </c>
    </row>
    <row r="13" spans="2:7" ht="15.75" thickBot="1" x14ac:dyDescent="0.3">
      <c r="F13" s="4" t="s">
        <v>28</v>
      </c>
      <c r="G13" s="8" t="s">
        <v>73</v>
      </c>
    </row>
    <row r="14" spans="2:7" ht="15.75" thickBot="1" x14ac:dyDescent="0.3">
      <c r="F14" s="4" t="s">
        <v>29</v>
      </c>
      <c r="G14" s="8" t="s">
        <v>74</v>
      </c>
    </row>
    <row r="15" spans="2:7" ht="15.75" thickBot="1" x14ac:dyDescent="0.3">
      <c r="F15" s="4" t="s">
        <v>30</v>
      </c>
      <c r="G15" s="8" t="s">
        <v>75</v>
      </c>
    </row>
    <row r="16" spans="2:7" ht="15.75" thickBot="1" x14ac:dyDescent="0.3">
      <c r="F16" s="4" t="s">
        <v>31</v>
      </c>
      <c r="G16" s="8" t="s">
        <v>76</v>
      </c>
    </row>
    <row r="17" spans="6:7" ht="15.75" thickBot="1" x14ac:dyDescent="0.3">
      <c r="F17" s="4" t="s">
        <v>32</v>
      </c>
      <c r="G17" s="8" t="s">
        <v>77</v>
      </c>
    </row>
    <row r="18" spans="6:7" ht="15.75" thickBot="1" x14ac:dyDescent="0.3">
      <c r="F18" s="4" t="s">
        <v>33</v>
      </c>
      <c r="G18" s="8" t="s">
        <v>78</v>
      </c>
    </row>
    <row r="19" spans="6:7" ht="15.75" thickBot="1" x14ac:dyDescent="0.3">
      <c r="F19" s="4" t="s">
        <v>34</v>
      </c>
      <c r="G19" s="8" t="s">
        <v>79</v>
      </c>
    </row>
    <row r="20" spans="6:7" ht="15.75" thickBot="1" x14ac:dyDescent="0.3">
      <c r="F20" s="4" t="s">
        <v>35</v>
      </c>
      <c r="G20" s="8" t="s">
        <v>80</v>
      </c>
    </row>
    <row r="21" spans="6:7" ht="15.75" thickBot="1" x14ac:dyDescent="0.3">
      <c r="F21" s="4" t="s">
        <v>36</v>
      </c>
      <c r="G21" s="8" t="s">
        <v>81</v>
      </c>
    </row>
    <row r="22" spans="6:7" ht="15.75" thickBot="1" x14ac:dyDescent="0.3">
      <c r="F22" s="4" t="s">
        <v>37</v>
      </c>
      <c r="G22" s="8" t="s">
        <v>82</v>
      </c>
    </row>
    <row r="23" spans="6:7" ht="15.75" thickBot="1" x14ac:dyDescent="0.3">
      <c r="F23" s="4" t="s">
        <v>38</v>
      </c>
      <c r="G23" s="8" t="s">
        <v>83</v>
      </c>
    </row>
    <row r="24" spans="6:7" ht="15.75" thickBot="1" x14ac:dyDescent="0.3">
      <c r="F24" s="4" t="s">
        <v>39</v>
      </c>
      <c r="G24" s="8" t="s">
        <v>84</v>
      </c>
    </row>
    <row r="25" spans="6:7" ht="15.75" thickBot="1" x14ac:dyDescent="0.3">
      <c r="F25" s="4" t="s">
        <v>40</v>
      </c>
      <c r="G25" s="8" t="s">
        <v>85</v>
      </c>
    </row>
    <row r="26" spans="6:7" ht="15.75" thickBot="1" x14ac:dyDescent="0.3">
      <c r="F26" s="5" t="s">
        <v>42</v>
      </c>
      <c r="G26" s="8" t="s">
        <v>86</v>
      </c>
    </row>
    <row r="27" spans="6:7" ht="15.75" thickBot="1" x14ac:dyDescent="0.3">
      <c r="F27" s="6" t="s">
        <v>43</v>
      </c>
      <c r="G27" s="8" t="s">
        <v>87</v>
      </c>
    </row>
    <row r="28" spans="6:7" ht="15.75" thickBot="1" x14ac:dyDescent="0.3">
      <c r="F28" s="6" t="s">
        <v>44</v>
      </c>
      <c r="G28" s="7" t="s">
        <v>88</v>
      </c>
    </row>
    <row r="29" spans="6:7" ht="15.75" thickBot="1" x14ac:dyDescent="0.3">
      <c r="F29" s="6" t="s">
        <v>45</v>
      </c>
      <c r="G29" s="8" t="s">
        <v>89</v>
      </c>
    </row>
    <row r="30" spans="6:7" ht="15.75" thickBot="1" x14ac:dyDescent="0.3">
      <c r="F30" s="6" t="s">
        <v>46</v>
      </c>
      <c r="G30" s="8" t="s">
        <v>90</v>
      </c>
    </row>
    <row r="31" spans="6:7" ht="27.75" thickBot="1" x14ac:dyDescent="0.3">
      <c r="F31" s="6" t="s">
        <v>47</v>
      </c>
      <c r="G31" s="8" t="s">
        <v>91</v>
      </c>
    </row>
    <row r="32" spans="6:7" ht="15.75" thickBot="1" x14ac:dyDescent="0.3">
      <c r="F32" s="6" t="s">
        <v>48</v>
      </c>
      <c r="G32" s="8" t="s">
        <v>92</v>
      </c>
    </row>
    <row r="33" spans="6:7" ht="15.75" thickBot="1" x14ac:dyDescent="0.3">
      <c r="F33" s="6" t="s">
        <v>49</v>
      </c>
      <c r="G33" s="8" t="s">
        <v>93</v>
      </c>
    </row>
    <row r="34" spans="6:7" ht="15.75" thickBot="1" x14ac:dyDescent="0.3">
      <c r="F34" s="6" t="s">
        <v>50</v>
      </c>
      <c r="G34" s="8" t="s">
        <v>94</v>
      </c>
    </row>
    <row r="35" spans="6:7" ht="15.75" thickBot="1" x14ac:dyDescent="0.3">
      <c r="F35" s="6" t="s">
        <v>51</v>
      </c>
      <c r="G35" s="8" t="s">
        <v>95</v>
      </c>
    </row>
    <row r="36" spans="6:7" ht="15.75" thickBot="1" x14ac:dyDescent="0.3">
      <c r="F36" s="6" t="s">
        <v>52</v>
      </c>
      <c r="G36" s="8" t="s">
        <v>96</v>
      </c>
    </row>
    <row r="37" spans="6:7" ht="15.75" thickBot="1" x14ac:dyDescent="0.3">
      <c r="F37" s="6" t="s">
        <v>15</v>
      </c>
      <c r="G37" s="8" t="s">
        <v>97</v>
      </c>
    </row>
    <row r="38" spans="6:7" ht="15.75" thickBot="1" x14ac:dyDescent="0.3">
      <c r="F38" s="6" t="s">
        <v>53</v>
      </c>
      <c r="G38" s="8" t="s">
        <v>98</v>
      </c>
    </row>
    <row r="39" spans="6:7" ht="15.75" thickBot="1" x14ac:dyDescent="0.3">
      <c r="F39" s="6" t="s">
        <v>54</v>
      </c>
      <c r="G39" s="8" t="s">
        <v>99</v>
      </c>
    </row>
    <row r="40" spans="6:7" ht="15.75" thickBot="1" x14ac:dyDescent="0.3">
      <c r="F40" s="6" t="s">
        <v>55</v>
      </c>
      <c r="G40" s="8" t="s">
        <v>100</v>
      </c>
    </row>
    <row r="41" spans="6:7" ht="15.75" thickBot="1" x14ac:dyDescent="0.3">
      <c r="F41" s="6" t="s">
        <v>56</v>
      </c>
      <c r="G41" s="8" t="s">
        <v>101</v>
      </c>
    </row>
    <row r="42" spans="6:7" ht="15.75" thickBot="1" x14ac:dyDescent="0.3">
      <c r="F42" s="6" t="s">
        <v>57</v>
      </c>
      <c r="G42" s="8" t="s">
        <v>102</v>
      </c>
    </row>
    <row r="43" spans="6:7" ht="15.75" thickBot="1" x14ac:dyDescent="0.3">
      <c r="F43" s="6" t="s">
        <v>58</v>
      </c>
      <c r="G43" s="8" t="s">
        <v>103</v>
      </c>
    </row>
    <row r="44" spans="6:7" ht="15.75" thickBot="1" x14ac:dyDescent="0.3">
      <c r="F44" s="6" t="s">
        <v>59</v>
      </c>
      <c r="G44" s="8" t="s">
        <v>104</v>
      </c>
    </row>
    <row r="45" spans="6:7" ht="15.75" thickBot="1" x14ac:dyDescent="0.3">
      <c r="F45" s="6" t="s">
        <v>60</v>
      </c>
      <c r="G45" s="8" t="s">
        <v>105</v>
      </c>
    </row>
    <row r="46" spans="6:7" ht="15.75" thickBot="1" x14ac:dyDescent="0.3">
      <c r="F46" s="6" t="s">
        <v>61</v>
      </c>
      <c r="G46" s="8" t="s">
        <v>106</v>
      </c>
    </row>
    <row r="47" spans="6:7" ht="15.75" thickBot="1" x14ac:dyDescent="0.3">
      <c r="F47" s="6" t="s">
        <v>62</v>
      </c>
      <c r="G47" s="8" t="s">
        <v>107</v>
      </c>
    </row>
    <row r="48" spans="6:7" ht="15.75" thickBot="1" x14ac:dyDescent="0.3">
      <c r="F48" s="6" t="s">
        <v>63</v>
      </c>
      <c r="G48" s="8" t="s">
        <v>108</v>
      </c>
    </row>
    <row r="49" spans="7:7" ht="15.75" thickBot="1" x14ac:dyDescent="0.3">
      <c r="G49" s="8" t="s">
        <v>109</v>
      </c>
    </row>
    <row r="50" spans="7:7" ht="15.75" thickBot="1" x14ac:dyDescent="0.3">
      <c r="G50" s="8" t="s">
        <v>110</v>
      </c>
    </row>
    <row r="51" spans="7:7" ht="15.75" thickBot="1" x14ac:dyDescent="0.3">
      <c r="G51" s="8" t="s">
        <v>111</v>
      </c>
    </row>
    <row r="52" spans="7:7" ht="15.75" thickBot="1" x14ac:dyDescent="0.3">
      <c r="G52" s="8" t="s">
        <v>112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D83B34-26DE-45EF-A6A2-0A6B278796CB}">
  <dimension ref="A1:G35"/>
  <sheetViews>
    <sheetView workbookViewId="0">
      <selection sqref="A1:B1"/>
    </sheetView>
  </sheetViews>
  <sheetFormatPr baseColWidth="10" defaultRowHeight="13.5" x14ac:dyDescent="0.25"/>
  <cols>
    <col min="1" max="1" width="5.42578125" style="11" customWidth="1"/>
    <col min="2" max="2" width="12" style="11" customWidth="1"/>
    <col min="3" max="3" width="26.140625" style="11" customWidth="1"/>
    <col min="4" max="6" width="24" style="11" customWidth="1"/>
    <col min="7" max="7" width="20.5703125" style="11" customWidth="1"/>
    <col min="8" max="16384" width="11.42578125" style="11"/>
  </cols>
  <sheetData>
    <row r="1" spans="1:7" ht="30.75" customHeight="1" x14ac:dyDescent="0.25">
      <c r="A1" s="101" t="s">
        <v>286</v>
      </c>
      <c r="B1" s="102"/>
      <c r="C1" s="103" t="s">
        <v>277</v>
      </c>
      <c r="D1" s="103"/>
      <c r="E1" s="103"/>
      <c r="F1" s="104"/>
      <c r="G1" s="57" t="s">
        <v>278</v>
      </c>
    </row>
    <row r="2" spans="1:7" x14ac:dyDescent="0.25">
      <c r="A2" s="98" t="s">
        <v>119</v>
      </c>
      <c r="B2" s="98"/>
      <c r="C2" s="108" t="s">
        <v>627</v>
      </c>
      <c r="D2" s="108"/>
      <c r="E2" s="108"/>
      <c r="F2" s="108"/>
      <c r="G2" s="108"/>
    </row>
    <row r="3" spans="1:7" x14ac:dyDescent="0.25">
      <c r="A3" s="98" t="s">
        <v>120</v>
      </c>
      <c r="B3" s="98"/>
      <c r="C3" s="105"/>
      <c r="D3" s="106"/>
      <c r="E3" s="107"/>
      <c r="F3" s="14" t="s">
        <v>131</v>
      </c>
      <c r="G3" s="13"/>
    </row>
    <row r="4" spans="1:7" x14ac:dyDescent="0.25">
      <c r="A4" s="88"/>
      <c r="B4" s="88"/>
      <c r="C4" s="88"/>
      <c r="D4" s="88"/>
      <c r="E4" s="88"/>
      <c r="F4" s="88"/>
    </row>
    <row r="5" spans="1:7" x14ac:dyDescent="0.25">
      <c r="A5" s="15" t="s">
        <v>118</v>
      </c>
      <c r="B5" s="99" t="s">
        <v>132</v>
      </c>
      <c r="C5" s="100"/>
      <c r="D5" s="15" t="s">
        <v>121</v>
      </c>
      <c r="E5" s="15" t="s">
        <v>122</v>
      </c>
      <c r="F5" s="15" t="s">
        <v>123</v>
      </c>
      <c r="G5" s="15" t="s">
        <v>138</v>
      </c>
    </row>
    <row r="6" spans="1:7" x14ac:dyDescent="0.25">
      <c r="A6" s="13">
        <v>1</v>
      </c>
      <c r="B6" s="96" t="s">
        <v>195</v>
      </c>
      <c r="C6" s="97"/>
      <c r="D6" s="36" t="s">
        <v>172</v>
      </c>
      <c r="E6" s="36" t="s">
        <v>137</v>
      </c>
      <c r="F6" s="36" t="s">
        <v>167</v>
      </c>
      <c r="G6" s="10" t="str">
        <f>IF(OR(D6="Alta", AND(E6="Alta", F6="Alta")), "Si", "No")</f>
        <v>No</v>
      </c>
    </row>
    <row r="7" spans="1:7" x14ac:dyDescent="0.25">
      <c r="A7" s="13">
        <v>2</v>
      </c>
      <c r="B7" s="96" t="s">
        <v>196</v>
      </c>
      <c r="C7" s="97"/>
      <c r="D7" s="13" t="s">
        <v>172</v>
      </c>
      <c r="E7" s="13" t="s">
        <v>137</v>
      </c>
      <c r="F7" s="13" t="s">
        <v>137</v>
      </c>
      <c r="G7" s="10" t="str">
        <f t="shared" ref="G7:G35" si="0">IF(OR(D7="Alta", AND(E7="Alta", F7="Alta")), "Si", "No")</f>
        <v>Si</v>
      </c>
    </row>
    <row r="8" spans="1:7" x14ac:dyDescent="0.25">
      <c r="A8" s="13">
        <v>3</v>
      </c>
      <c r="B8" s="96" t="s">
        <v>197</v>
      </c>
      <c r="C8" s="97"/>
      <c r="D8" s="13" t="s">
        <v>137</v>
      </c>
      <c r="E8" s="13" t="s">
        <v>137</v>
      </c>
      <c r="F8" s="13" t="s">
        <v>137</v>
      </c>
      <c r="G8" s="10" t="str">
        <f t="shared" si="0"/>
        <v>Si</v>
      </c>
    </row>
    <row r="9" spans="1:7" x14ac:dyDescent="0.25">
      <c r="A9" s="13">
        <v>4</v>
      </c>
      <c r="B9" s="96" t="s">
        <v>198</v>
      </c>
      <c r="C9" s="97"/>
      <c r="D9" s="13" t="s">
        <v>172</v>
      </c>
      <c r="E9" s="13" t="s">
        <v>172</v>
      </c>
      <c r="F9" s="13" t="s">
        <v>172</v>
      </c>
      <c r="G9" s="10" t="str">
        <f t="shared" si="0"/>
        <v>No</v>
      </c>
    </row>
    <row r="10" spans="1:7" x14ac:dyDescent="0.25">
      <c r="A10" s="13">
        <v>5</v>
      </c>
      <c r="B10" s="96" t="s">
        <v>199</v>
      </c>
      <c r="C10" s="97"/>
      <c r="D10" s="36" t="s">
        <v>172</v>
      </c>
      <c r="E10" s="36" t="s">
        <v>137</v>
      </c>
      <c r="F10" s="36" t="s">
        <v>137</v>
      </c>
      <c r="G10" s="10" t="str">
        <f t="shared" si="0"/>
        <v>Si</v>
      </c>
    </row>
    <row r="11" spans="1:7" x14ac:dyDescent="0.25">
      <c r="A11" s="13">
        <v>6</v>
      </c>
      <c r="B11" s="96" t="s">
        <v>200</v>
      </c>
      <c r="C11" s="97"/>
      <c r="D11" s="36" t="s">
        <v>172</v>
      </c>
      <c r="E11" s="36" t="s">
        <v>137</v>
      </c>
      <c r="F11" s="36" t="s">
        <v>172</v>
      </c>
      <c r="G11" s="10" t="str">
        <f t="shared" si="0"/>
        <v>No</v>
      </c>
    </row>
    <row r="12" spans="1:7" x14ac:dyDescent="0.25">
      <c r="A12" s="13">
        <v>7</v>
      </c>
      <c r="B12" s="96" t="s">
        <v>136</v>
      </c>
      <c r="C12" s="97"/>
      <c r="D12" s="36" t="s">
        <v>137</v>
      </c>
      <c r="E12" s="36" t="s">
        <v>137</v>
      </c>
      <c r="F12" s="36" t="s">
        <v>137</v>
      </c>
      <c r="G12" s="10" t="str">
        <f t="shared" si="0"/>
        <v>Si</v>
      </c>
    </row>
    <row r="13" spans="1:7" x14ac:dyDescent="0.25">
      <c r="A13" s="13">
        <v>8</v>
      </c>
      <c r="B13" s="96" t="s">
        <v>201</v>
      </c>
      <c r="C13" s="97"/>
      <c r="D13" s="13" t="s">
        <v>172</v>
      </c>
      <c r="E13" s="13" t="s">
        <v>137</v>
      </c>
      <c r="F13" s="13" t="s">
        <v>137</v>
      </c>
      <c r="G13" s="10" t="str">
        <f t="shared" si="0"/>
        <v>Si</v>
      </c>
    </row>
    <row r="14" spans="1:7" x14ac:dyDescent="0.25">
      <c r="A14" s="13">
        <v>9</v>
      </c>
      <c r="B14" s="96"/>
      <c r="C14" s="97"/>
      <c r="D14" s="13"/>
      <c r="E14" s="13"/>
      <c r="F14" s="13"/>
      <c r="G14" s="10" t="str">
        <f t="shared" si="0"/>
        <v>No</v>
      </c>
    </row>
    <row r="15" spans="1:7" x14ac:dyDescent="0.25">
      <c r="A15" s="13">
        <v>10</v>
      </c>
      <c r="B15" s="96"/>
      <c r="C15" s="97"/>
      <c r="D15" s="13"/>
      <c r="E15" s="13"/>
      <c r="F15" s="13"/>
      <c r="G15" s="10" t="str">
        <f t="shared" si="0"/>
        <v>No</v>
      </c>
    </row>
    <row r="16" spans="1:7" x14ac:dyDescent="0.25">
      <c r="A16" s="13">
        <v>11</v>
      </c>
      <c r="B16" s="96"/>
      <c r="C16" s="97"/>
      <c r="D16" s="13"/>
      <c r="E16" s="13"/>
      <c r="F16" s="13"/>
      <c r="G16" s="10" t="str">
        <f t="shared" si="0"/>
        <v>No</v>
      </c>
    </row>
    <row r="17" spans="1:7" x14ac:dyDescent="0.25">
      <c r="A17" s="13">
        <v>12</v>
      </c>
      <c r="B17" s="96"/>
      <c r="C17" s="97"/>
      <c r="D17" s="13"/>
      <c r="E17" s="13"/>
      <c r="F17" s="13"/>
      <c r="G17" s="10" t="str">
        <f t="shared" si="0"/>
        <v>No</v>
      </c>
    </row>
    <row r="18" spans="1:7" x14ac:dyDescent="0.25">
      <c r="A18" s="13">
        <v>13</v>
      </c>
      <c r="B18" s="96"/>
      <c r="C18" s="97"/>
      <c r="D18" s="13"/>
      <c r="E18" s="13"/>
      <c r="F18" s="13"/>
      <c r="G18" s="10" t="str">
        <f t="shared" si="0"/>
        <v>No</v>
      </c>
    </row>
    <row r="19" spans="1:7" x14ac:dyDescent="0.25">
      <c r="A19" s="13">
        <v>14</v>
      </c>
      <c r="B19" s="96"/>
      <c r="C19" s="97"/>
      <c r="D19" s="13"/>
      <c r="E19" s="13"/>
      <c r="F19" s="13"/>
      <c r="G19" s="10" t="str">
        <f t="shared" si="0"/>
        <v>No</v>
      </c>
    </row>
    <row r="20" spans="1:7" x14ac:dyDescent="0.25">
      <c r="A20" s="13">
        <v>15</v>
      </c>
      <c r="B20" s="96"/>
      <c r="C20" s="97"/>
      <c r="D20" s="13"/>
      <c r="E20" s="13"/>
      <c r="F20" s="13"/>
      <c r="G20" s="10" t="str">
        <f t="shared" si="0"/>
        <v>No</v>
      </c>
    </row>
    <row r="21" spans="1:7" x14ac:dyDescent="0.25">
      <c r="A21" s="13">
        <v>16</v>
      </c>
      <c r="B21" s="96"/>
      <c r="C21" s="97"/>
      <c r="D21" s="13"/>
      <c r="E21" s="13"/>
      <c r="F21" s="13"/>
      <c r="G21" s="10" t="str">
        <f t="shared" si="0"/>
        <v>No</v>
      </c>
    </row>
    <row r="22" spans="1:7" x14ac:dyDescent="0.25">
      <c r="A22" s="13">
        <v>17</v>
      </c>
      <c r="B22" s="96"/>
      <c r="C22" s="97"/>
      <c r="D22" s="13"/>
      <c r="E22" s="13"/>
      <c r="F22" s="13"/>
      <c r="G22" s="10" t="str">
        <f t="shared" si="0"/>
        <v>No</v>
      </c>
    </row>
    <row r="23" spans="1:7" x14ac:dyDescent="0.25">
      <c r="A23" s="13">
        <v>18</v>
      </c>
      <c r="B23" s="96"/>
      <c r="C23" s="97"/>
      <c r="D23" s="13"/>
      <c r="E23" s="13"/>
      <c r="F23" s="13"/>
      <c r="G23" s="10" t="str">
        <f t="shared" si="0"/>
        <v>No</v>
      </c>
    </row>
    <row r="24" spans="1:7" x14ac:dyDescent="0.25">
      <c r="A24" s="13">
        <v>19</v>
      </c>
      <c r="B24" s="96"/>
      <c r="C24" s="97"/>
      <c r="D24" s="13"/>
      <c r="E24" s="13"/>
      <c r="F24" s="13"/>
      <c r="G24" s="10" t="str">
        <f t="shared" si="0"/>
        <v>No</v>
      </c>
    </row>
    <row r="25" spans="1:7" x14ac:dyDescent="0.25">
      <c r="A25" s="13">
        <v>20</v>
      </c>
      <c r="B25" s="96"/>
      <c r="C25" s="97"/>
      <c r="D25" s="13"/>
      <c r="E25" s="13"/>
      <c r="F25" s="13"/>
      <c r="G25" s="10" t="str">
        <f t="shared" si="0"/>
        <v>No</v>
      </c>
    </row>
    <row r="26" spans="1:7" x14ac:dyDescent="0.25">
      <c r="A26" s="13">
        <v>21</v>
      </c>
      <c r="B26" s="96"/>
      <c r="C26" s="97"/>
      <c r="D26" s="13"/>
      <c r="E26" s="13"/>
      <c r="F26" s="13"/>
      <c r="G26" s="10" t="str">
        <f t="shared" si="0"/>
        <v>No</v>
      </c>
    </row>
    <row r="27" spans="1:7" x14ac:dyDescent="0.25">
      <c r="A27" s="13">
        <v>22</v>
      </c>
      <c r="B27" s="96"/>
      <c r="C27" s="97"/>
      <c r="D27" s="13"/>
      <c r="E27" s="13"/>
      <c r="F27" s="13"/>
      <c r="G27" s="10" t="str">
        <f t="shared" si="0"/>
        <v>No</v>
      </c>
    </row>
    <row r="28" spans="1:7" x14ac:dyDescent="0.25">
      <c r="A28" s="13">
        <v>23</v>
      </c>
      <c r="B28" s="96"/>
      <c r="C28" s="97"/>
      <c r="D28" s="13"/>
      <c r="E28" s="13"/>
      <c r="F28" s="13"/>
      <c r="G28" s="10" t="str">
        <f t="shared" si="0"/>
        <v>No</v>
      </c>
    </row>
    <row r="29" spans="1:7" x14ac:dyDescent="0.25">
      <c r="A29" s="13">
        <v>24</v>
      </c>
      <c r="B29" s="96"/>
      <c r="C29" s="97"/>
      <c r="D29" s="13"/>
      <c r="E29" s="13"/>
      <c r="F29" s="13"/>
      <c r="G29" s="10" t="str">
        <f t="shared" si="0"/>
        <v>No</v>
      </c>
    </row>
    <row r="30" spans="1:7" x14ac:dyDescent="0.25">
      <c r="A30" s="13">
        <v>25</v>
      </c>
      <c r="B30" s="96"/>
      <c r="C30" s="97"/>
      <c r="D30" s="13"/>
      <c r="E30" s="13"/>
      <c r="F30" s="13"/>
      <c r="G30" s="10" t="str">
        <f t="shared" si="0"/>
        <v>No</v>
      </c>
    </row>
    <row r="31" spans="1:7" x14ac:dyDescent="0.25">
      <c r="A31" s="13">
        <v>26</v>
      </c>
      <c r="B31" s="96"/>
      <c r="C31" s="97"/>
      <c r="D31" s="13"/>
      <c r="E31" s="13"/>
      <c r="F31" s="13"/>
      <c r="G31" s="10" t="str">
        <f t="shared" si="0"/>
        <v>No</v>
      </c>
    </row>
    <row r="32" spans="1:7" x14ac:dyDescent="0.25">
      <c r="A32" s="13">
        <v>27</v>
      </c>
      <c r="B32" s="96"/>
      <c r="C32" s="97"/>
      <c r="D32" s="13"/>
      <c r="E32" s="13"/>
      <c r="F32" s="13"/>
      <c r="G32" s="10" t="str">
        <f t="shared" si="0"/>
        <v>No</v>
      </c>
    </row>
    <row r="33" spans="1:7" x14ac:dyDescent="0.25">
      <c r="A33" s="13">
        <v>28</v>
      </c>
      <c r="B33" s="96"/>
      <c r="C33" s="97"/>
      <c r="D33" s="13"/>
      <c r="E33" s="13"/>
      <c r="F33" s="13"/>
      <c r="G33" s="10" t="str">
        <f t="shared" si="0"/>
        <v>No</v>
      </c>
    </row>
    <row r="34" spans="1:7" x14ac:dyDescent="0.25">
      <c r="A34" s="13">
        <v>29</v>
      </c>
      <c r="B34" s="96"/>
      <c r="C34" s="97"/>
      <c r="D34" s="13"/>
      <c r="E34" s="13"/>
      <c r="F34" s="13"/>
      <c r="G34" s="10" t="str">
        <f t="shared" si="0"/>
        <v>No</v>
      </c>
    </row>
    <row r="35" spans="1:7" x14ac:dyDescent="0.25">
      <c r="A35" s="13">
        <v>30</v>
      </c>
      <c r="B35" s="96"/>
      <c r="C35" s="97"/>
      <c r="D35" s="13"/>
      <c r="E35" s="13"/>
      <c r="F35" s="13"/>
      <c r="G35" s="10" t="str">
        <f t="shared" si="0"/>
        <v>No</v>
      </c>
    </row>
  </sheetData>
  <mergeCells count="38">
    <mergeCell ref="A1:B1"/>
    <mergeCell ref="C1:F1"/>
    <mergeCell ref="C3:E3"/>
    <mergeCell ref="C2:G2"/>
    <mergeCell ref="B34:C34"/>
    <mergeCell ref="B23:C23"/>
    <mergeCell ref="B24:C24"/>
    <mergeCell ref="B33:C33"/>
    <mergeCell ref="B17:C17"/>
    <mergeCell ref="B18:C18"/>
    <mergeCell ref="B19:C19"/>
    <mergeCell ref="B20:C20"/>
    <mergeCell ref="B25:C25"/>
    <mergeCell ref="A4:F4"/>
    <mergeCell ref="B10:C10"/>
    <mergeCell ref="B11:C11"/>
    <mergeCell ref="B35:C35"/>
    <mergeCell ref="A2:B2"/>
    <mergeCell ref="A3:B3"/>
    <mergeCell ref="B27:C27"/>
    <mergeCell ref="B28:C28"/>
    <mergeCell ref="B29:C29"/>
    <mergeCell ref="B30:C30"/>
    <mergeCell ref="B31:C31"/>
    <mergeCell ref="B32:C32"/>
    <mergeCell ref="B21:C21"/>
    <mergeCell ref="B22:C22"/>
    <mergeCell ref="B26:C26"/>
    <mergeCell ref="B5:C5"/>
    <mergeCell ref="B14:C14"/>
    <mergeCell ref="B15:C15"/>
    <mergeCell ref="B16:C16"/>
    <mergeCell ref="B12:C12"/>
    <mergeCell ref="B13:C13"/>
    <mergeCell ref="B6:C6"/>
    <mergeCell ref="B7:C7"/>
    <mergeCell ref="B8:C8"/>
    <mergeCell ref="B9:C9"/>
  </mergeCells>
  <conditionalFormatting sqref="D6:F35">
    <cfRule type="containsText" dxfId="28" priority="1" operator="containsText" text="Baja">
      <formula>NOT(ISERROR(SEARCH("Baja",D6)))</formula>
    </cfRule>
    <cfRule type="containsText" dxfId="27" priority="2" operator="containsText" text="Media">
      <formula>NOT(ISERROR(SEARCH("Media",D6)))</formula>
    </cfRule>
    <cfRule type="containsText" dxfId="26" priority="3" operator="containsText" text="Alta">
      <formula>NOT(ISERROR(SEARCH("Alta",D6)))</formula>
    </cfRule>
  </conditionalFormatting>
  <conditionalFormatting sqref="G6:G35">
    <cfRule type="containsText" dxfId="25" priority="16" operator="containsText" text="No">
      <formula>NOT(ISERROR(SEARCH("No",G6)))</formula>
    </cfRule>
    <cfRule type="containsText" dxfId="24" priority="17" operator="containsText" text="Si">
      <formula>NOT(ISERROR(SEARCH("Si",G6)))</formula>
    </cfRule>
  </conditionalFormatting>
  <dataValidations count="1">
    <dataValidation type="list" allowBlank="1" showInputMessage="1" showErrorMessage="1" sqref="D6:F35" xr:uid="{5133CD29-56EA-4007-9E9F-D64FC4B568BA}">
      <formula1>"Alta,Media,Baja"</formula1>
    </dataValidation>
  </dataValidations>
  <hyperlinks>
    <hyperlink ref="G1" location="activos_apoyo!A1" display="Siguiente" xr:uid="{1B3D17C8-F418-4FEF-B349-23346F17CFA1}"/>
    <hyperlink ref="A1:B1" location="portada!A1" display="Anterior" xr:uid="{2F7D940A-0521-4945-A39E-C996117FD8B8}"/>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44440C-3183-48E3-B729-0DE584042692}">
  <dimension ref="A1:G96"/>
  <sheetViews>
    <sheetView workbookViewId="0"/>
  </sheetViews>
  <sheetFormatPr baseColWidth="10" defaultRowHeight="16.5" x14ac:dyDescent="0.3"/>
  <cols>
    <col min="1" max="1" width="17.140625" style="1" customWidth="1"/>
    <col min="2" max="2" width="23.140625" style="1" customWidth="1"/>
    <col min="3" max="3" width="80.85546875" style="1" customWidth="1"/>
    <col min="4" max="4" width="17.5703125" style="1" customWidth="1"/>
    <col min="5" max="5" width="22.42578125" style="1" customWidth="1"/>
    <col min="6" max="16384" width="11.42578125" style="1"/>
  </cols>
  <sheetData>
    <row r="1" spans="1:7" s="17" customFormat="1" ht="27.75" customHeight="1" x14ac:dyDescent="0.25">
      <c r="A1" s="57" t="s">
        <v>279</v>
      </c>
      <c r="B1" s="112" t="s">
        <v>280</v>
      </c>
      <c r="C1" s="103"/>
      <c r="D1" s="104"/>
      <c r="E1" s="58" t="s">
        <v>278</v>
      </c>
    </row>
    <row r="2" spans="1:7" ht="42.75" x14ac:dyDescent="0.3">
      <c r="A2" s="109" t="s">
        <v>133</v>
      </c>
      <c r="B2" s="109"/>
      <c r="C2" s="16" t="s">
        <v>134</v>
      </c>
      <c r="D2" s="16" t="s">
        <v>135</v>
      </c>
      <c r="E2" s="16" t="s">
        <v>211</v>
      </c>
      <c r="F2" s="17"/>
      <c r="G2" s="17"/>
    </row>
    <row r="3" spans="1:7" x14ac:dyDescent="0.3">
      <c r="A3" s="110" t="s">
        <v>196</v>
      </c>
      <c r="B3" s="110"/>
      <c r="C3" s="74" t="s">
        <v>115</v>
      </c>
      <c r="D3" s="13" t="s">
        <v>143</v>
      </c>
      <c r="E3" s="13" t="s">
        <v>118</v>
      </c>
    </row>
    <row r="4" spans="1:7" x14ac:dyDescent="0.3">
      <c r="A4" s="110" t="s">
        <v>196</v>
      </c>
      <c r="B4" s="110"/>
      <c r="C4" s="74" t="s">
        <v>141</v>
      </c>
      <c r="D4" s="13" t="s">
        <v>142</v>
      </c>
      <c r="E4" s="13" t="s">
        <v>118</v>
      </c>
    </row>
    <row r="5" spans="1:7" x14ac:dyDescent="0.3">
      <c r="A5" s="96" t="s">
        <v>212</v>
      </c>
      <c r="B5" s="97"/>
      <c r="C5" s="74" t="s">
        <v>115</v>
      </c>
      <c r="D5" s="13" t="s">
        <v>143</v>
      </c>
      <c r="E5" s="13" t="s">
        <v>118</v>
      </c>
    </row>
    <row r="6" spans="1:7" x14ac:dyDescent="0.3">
      <c r="A6" s="96" t="s">
        <v>212</v>
      </c>
      <c r="B6" s="97"/>
      <c r="C6" s="74" t="s">
        <v>139</v>
      </c>
      <c r="D6" s="13" t="s">
        <v>116</v>
      </c>
      <c r="E6" s="13" t="s">
        <v>118</v>
      </c>
    </row>
    <row r="7" spans="1:7" x14ac:dyDescent="0.3">
      <c r="A7" s="96" t="s">
        <v>212</v>
      </c>
      <c r="B7" s="97"/>
      <c r="C7" s="74" t="s">
        <v>140</v>
      </c>
      <c r="D7" s="13" t="s">
        <v>9</v>
      </c>
      <c r="E7" s="13" t="s">
        <v>118</v>
      </c>
    </row>
    <row r="8" spans="1:7" x14ac:dyDescent="0.3">
      <c r="A8" s="96" t="s">
        <v>212</v>
      </c>
      <c r="B8" s="97"/>
      <c r="C8" s="74" t="s">
        <v>141</v>
      </c>
      <c r="D8" s="13" t="s">
        <v>142</v>
      </c>
      <c r="E8" s="13" t="s">
        <v>118</v>
      </c>
    </row>
    <row r="9" spans="1:7" x14ac:dyDescent="0.3">
      <c r="A9" s="110" t="s">
        <v>632</v>
      </c>
      <c r="B9" s="110"/>
      <c r="C9" s="74" t="s">
        <v>115</v>
      </c>
      <c r="D9" s="13" t="s">
        <v>143</v>
      </c>
      <c r="E9" s="13" t="s">
        <v>118</v>
      </c>
    </row>
    <row r="10" spans="1:7" x14ac:dyDescent="0.3">
      <c r="A10" s="110" t="s">
        <v>633</v>
      </c>
      <c r="B10" s="110"/>
      <c r="C10" s="74" t="s">
        <v>141</v>
      </c>
      <c r="D10" s="13" t="s">
        <v>142</v>
      </c>
      <c r="E10" s="13" t="s">
        <v>118</v>
      </c>
    </row>
    <row r="11" spans="1:7" x14ac:dyDescent="0.3">
      <c r="A11" s="110" t="s">
        <v>218</v>
      </c>
      <c r="B11" s="110"/>
      <c r="C11" s="74" t="s">
        <v>213</v>
      </c>
      <c r="D11" s="13" t="s">
        <v>10</v>
      </c>
      <c r="E11" s="13" t="s">
        <v>117</v>
      </c>
    </row>
    <row r="12" spans="1:7" x14ac:dyDescent="0.3">
      <c r="A12" s="110" t="s">
        <v>218</v>
      </c>
      <c r="B12" s="110"/>
      <c r="C12" s="74" t="s">
        <v>214</v>
      </c>
      <c r="D12" s="13" t="s">
        <v>12</v>
      </c>
      <c r="E12" s="13" t="s">
        <v>117</v>
      </c>
    </row>
    <row r="13" spans="1:7" x14ac:dyDescent="0.3">
      <c r="A13" s="110" t="s">
        <v>218</v>
      </c>
      <c r="B13" s="110"/>
      <c r="C13" s="74" t="s">
        <v>215</v>
      </c>
      <c r="D13" s="13" t="s">
        <v>10</v>
      </c>
      <c r="E13" s="13" t="s">
        <v>117</v>
      </c>
    </row>
    <row r="14" spans="1:7" x14ac:dyDescent="0.3">
      <c r="A14" s="110" t="s">
        <v>218</v>
      </c>
      <c r="B14" s="110"/>
      <c r="C14" s="74" t="s">
        <v>216</v>
      </c>
      <c r="D14" s="13" t="s">
        <v>10</v>
      </c>
      <c r="E14" s="13" t="s">
        <v>117</v>
      </c>
    </row>
    <row r="15" spans="1:7" x14ac:dyDescent="0.3">
      <c r="A15" s="110" t="s">
        <v>218</v>
      </c>
      <c r="B15" s="110"/>
      <c r="C15" s="74" t="s">
        <v>217</v>
      </c>
      <c r="D15" s="13" t="s">
        <v>10</v>
      </c>
      <c r="E15" s="13" t="s">
        <v>117</v>
      </c>
    </row>
    <row r="16" spans="1:7" x14ac:dyDescent="0.3">
      <c r="A16" s="110" t="s">
        <v>218</v>
      </c>
      <c r="B16" s="110"/>
      <c r="C16" s="74" t="s">
        <v>287</v>
      </c>
      <c r="D16" s="13" t="s">
        <v>142</v>
      </c>
      <c r="E16" s="13" t="s">
        <v>118</v>
      </c>
    </row>
    <row r="17" spans="1:5" x14ac:dyDescent="0.3">
      <c r="A17" s="110" t="s">
        <v>218</v>
      </c>
      <c r="B17" s="110"/>
      <c r="C17" s="74" t="s">
        <v>288</v>
      </c>
      <c r="D17" s="13" t="s">
        <v>142</v>
      </c>
      <c r="E17" s="13" t="s">
        <v>117</v>
      </c>
    </row>
    <row r="18" spans="1:5" x14ac:dyDescent="0.3">
      <c r="A18" s="110" t="s">
        <v>218</v>
      </c>
      <c r="B18" s="110"/>
      <c r="C18" s="74" t="s">
        <v>292</v>
      </c>
      <c r="D18" s="13" t="s">
        <v>9</v>
      </c>
      <c r="E18" s="13" t="s">
        <v>117</v>
      </c>
    </row>
    <row r="19" spans="1:5" x14ac:dyDescent="0.3">
      <c r="A19" s="110" t="s">
        <v>218</v>
      </c>
      <c r="B19" s="110"/>
      <c r="C19" s="74" t="s">
        <v>293</v>
      </c>
      <c r="D19" s="13" t="s">
        <v>9</v>
      </c>
      <c r="E19" s="13" t="s">
        <v>117</v>
      </c>
    </row>
    <row r="20" spans="1:5" x14ac:dyDescent="0.3">
      <c r="A20" s="110" t="s">
        <v>218</v>
      </c>
      <c r="B20" s="110"/>
      <c r="C20" s="74" t="s">
        <v>294</v>
      </c>
      <c r="D20" s="13" t="s">
        <v>9</v>
      </c>
      <c r="E20" s="13" t="s">
        <v>117</v>
      </c>
    </row>
    <row r="21" spans="1:5" x14ac:dyDescent="0.3">
      <c r="A21" s="110" t="s">
        <v>218</v>
      </c>
      <c r="B21" s="110"/>
      <c r="C21" s="74" t="s">
        <v>295</v>
      </c>
      <c r="D21" s="13" t="s">
        <v>9</v>
      </c>
      <c r="E21" s="13" t="s">
        <v>117</v>
      </c>
    </row>
    <row r="22" spans="1:5" x14ac:dyDescent="0.3">
      <c r="A22" s="110" t="s">
        <v>218</v>
      </c>
      <c r="B22" s="110"/>
      <c r="C22" s="74" t="s">
        <v>634</v>
      </c>
      <c r="D22" s="13" t="s">
        <v>142</v>
      </c>
      <c r="E22" s="13" t="s">
        <v>118</v>
      </c>
    </row>
    <row r="23" spans="1:5" x14ac:dyDescent="0.3">
      <c r="A23" s="110" t="s">
        <v>218</v>
      </c>
      <c r="B23" s="110"/>
      <c r="C23" s="74" t="s">
        <v>296</v>
      </c>
      <c r="D23" s="13" t="s">
        <v>9</v>
      </c>
      <c r="E23" s="13" t="s">
        <v>117</v>
      </c>
    </row>
    <row r="24" spans="1:5" x14ac:dyDescent="0.3">
      <c r="A24" s="110" t="s">
        <v>218</v>
      </c>
      <c r="B24" s="110"/>
      <c r="C24" s="74" t="s">
        <v>297</v>
      </c>
      <c r="D24" s="13" t="s">
        <v>9</v>
      </c>
      <c r="E24" s="13" t="s">
        <v>117</v>
      </c>
    </row>
    <row r="25" spans="1:5" x14ac:dyDescent="0.3">
      <c r="A25" s="110" t="s">
        <v>218</v>
      </c>
      <c r="B25" s="110"/>
      <c r="C25" s="74" t="s">
        <v>298</v>
      </c>
      <c r="D25" s="13" t="s">
        <v>9</v>
      </c>
      <c r="E25" s="13" t="s">
        <v>117</v>
      </c>
    </row>
    <row r="26" spans="1:5" x14ac:dyDescent="0.3">
      <c r="A26" s="110" t="s">
        <v>218</v>
      </c>
      <c r="B26" s="110"/>
      <c r="C26" s="74" t="s">
        <v>299</v>
      </c>
      <c r="D26" s="13" t="s">
        <v>9</v>
      </c>
      <c r="E26" s="13" t="s">
        <v>117</v>
      </c>
    </row>
    <row r="27" spans="1:5" x14ac:dyDescent="0.3">
      <c r="A27" s="110" t="s">
        <v>218</v>
      </c>
      <c r="B27" s="110"/>
      <c r="C27" s="74" t="s">
        <v>300</v>
      </c>
      <c r="D27" s="13" t="s">
        <v>9</v>
      </c>
      <c r="E27" s="13" t="s">
        <v>117</v>
      </c>
    </row>
    <row r="28" spans="1:5" x14ac:dyDescent="0.3">
      <c r="A28" s="110" t="s">
        <v>218</v>
      </c>
      <c r="B28" s="110"/>
      <c r="C28" s="74" t="s">
        <v>301</v>
      </c>
      <c r="D28" s="13" t="s">
        <v>9</v>
      </c>
      <c r="E28" s="13" t="s">
        <v>117</v>
      </c>
    </row>
    <row r="29" spans="1:5" x14ac:dyDescent="0.3">
      <c r="A29" s="110" t="s">
        <v>218</v>
      </c>
      <c r="B29" s="110"/>
      <c r="C29" s="74" t="s">
        <v>302</v>
      </c>
      <c r="D29" s="13" t="s">
        <v>9</v>
      </c>
      <c r="E29" s="13" t="s">
        <v>117</v>
      </c>
    </row>
    <row r="30" spans="1:5" x14ac:dyDescent="0.3">
      <c r="A30" s="110" t="s">
        <v>218</v>
      </c>
      <c r="B30" s="110"/>
      <c r="C30" s="74" t="s">
        <v>311</v>
      </c>
      <c r="D30" s="13" t="s">
        <v>10</v>
      </c>
      <c r="E30" s="13" t="s">
        <v>117</v>
      </c>
    </row>
    <row r="31" spans="1:5" x14ac:dyDescent="0.3">
      <c r="A31" s="111"/>
      <c r="B31" s="111"/>
      <c r="C31" s="22"/>
      <c r="D31" s="9"/>
      <c r="E31" s="9"/>
    </row>
    <row r="32" spans="1:5" x14ac:dyDescent="0.3">
      <c r="A32" s="111"/>
      <c r="B32" s="111"/>
      <c r="C32" s="22"/>
      <c r="D32" s="9"/>
      <c r="E32" s="9"/>
    </row>
    <row r="33" spans="1:5" x14ac:dyDescent="0.3">
      <c r="A33" s="111"/>
      <c r="B33" s="111"/>
      <c r="C33" s="22"/>
      <c r="D33" s="9"/>
      <c r="E33" s="9"/>
    </row>
    <row r="34" spans="1:5" x14ac:dyDescent="0.3">
      <c r="A34" s="111"/>
      <c r="B34" s="111"/>
      <c r="C34" s="22"/>
      <c r="D34" s="9"/>
      <c r="E34" s="9"/>
    </row>
    <row r="35" spans="1:5" x14ac:dyDescent="0.3">
      <c r="A35" s="111"/>
      <c r="B35" s="111"/>
      <c r="C35" s="22"/>
      <c r="D35" s="9"/>
      <c r="E35" s="9"/>
    </row>
    <row r="36" spans="1:5" x14ac:dyDescent="0.3">
      <c r="A36" s="111"/>
      <c r="B36" s="111"/>
      <c r="C36" s="22"/>
      <c r="D36" s="9"/>
      <c r="E36" s="9"/>
    </row>
    <row r="37" spans="1:5" x14ac:dyDescent="0.3">
      <c r="A37" s="111"/>
      <c r="B37" s="111"/>
      <c r="C37" s="22"/>
      <c r="D37" s="9"/>
      <c r="E37" s="9"/>
    </row>
    <row r="38" spans="1:5" x14ac:dyDescent="0.3">
      <c r="A38" s="111"/>
      <c r="B38" s="111"/>
      <c r="C38" s="22"/>
      <c r="D38" s="9"/>
      <c r="E38" s="9"/>
    </row>
    <row r="39" spans="1:5" x14ac:dyDescent="0.3">
      <c r="A39" s="111"/>
      <c r="B39" s="111"/>
      <c r="C39" s="22"/>
      <c r="D39" s="9"/>
      <c r="E39" s="9"/>
    </row>
    <row r="40" spans="1:5" x14ac:dyDescent="0.3">
      <c r="A40" s="111"/>
      <c r="B40" s="111"/>
      <c r="C40" s="22"/>
      <c r="D40" s="9"/>
      <c r="E40" s="9"/>
    </row>
    <row r="41" spans="1:5" x14ac:dyDescent="0.3">
      <c r="A41" s="111"/>
      <c r="B41" s="111"/>
      <c r="C41" s="22"/>
      <c r="D41" s="9"/>
      <c r="E41" s="9"/>
    </row>
    <row r="42" spans="1:5" x14ac:dyDescent="0.3">
      <c r="A42" s="111"/>
      <c r="B42" s="111"/>
      <c r="C42" s="22"/>
      <c r="D42" s="9"/>
      <c r="E42" s="9"/>
    </row>
    <row r="43" spans="1:5" x14ac:dyDescent="0.3">
      <c r="A43" s="111"/>
      <c r="B43" s="111"/>
      <c r="C43" s="22"/>
      <c r="D43" s="9"/>
      <c r="E43" s="9"/>
    </row>
    <row r="44" spans="1:5" x14ac:dyDescent="0.3">
      <c r="A44" s="111"/>
      <c r="B44" s="111"/>
      <c r="C44" s="22"/>
      <c r="D44" s="9"/>
      <c r="E44" s="9"/>
    </row>
    <row r="45" spans="1:5" x14ac:dyDescent="0.3">
      <c r="A45" s="111"/>
      <c r="B45" s="111"/>
      <c r="C45" s="22"/>
      <c r="D45" s="9"/>
      <c r="E45" s="9"/>
    </row>
    <row r="46" spans="1:5" x14ac:dyDescent="0.3">
      <c r="A46" s="111"/>
      <c r="B46" s="111"/>
      <c r="C46" s="22"/>
      <c r="D46" s="9"/>
      <c r="E46" s="9"/>
    </row>
    <row r="47" spans="1:5" x14ac:dyDescent="0.3">
      <c r="A47" s="111"/>
      <c r="B47" s="111"/>
      <c r="C47" s="22"/>
      <c r="D47" s="9"/>
      <c r="E47" s="9"/>
    </row>
    <row r="48" spans="1:5" x14ac:dyDescent="0.3">
      <c r="A48" s="111"/>
      <c r="B48" s="111"/>
      <c r="C48" s="22"/>
      <c r="D48" s="9"/>
      <c r="E48" s="9"/>
    </row>
    <row r="49" spans="1:5" x14ac:dyDescent="0.3">
      <c r="A49" s="111"/>
      <c r="B49" s="111"/>
      <c r="C49" s="22"/>
      <c r="D49" s="9"/>
      <c r="E49" s="9"/>
    </row>
    <row r="50" spans="1:5" x14ac:dyDescent="0.3">
      <c r="A50" s="111"/>
      <c r="B50" s="111"/>
      <c r="C50" s="22"/>
      <c r="D50" s="9"/>
      <c r="E50" s="9"/>
    </row>
    <row r="51" spans="1:5" x14ac:dyDescent="0.3">
      <c r="A51" s="111"/>
      <c r="B51" s="111"/>
      <c r="C51" s="22"/>
      <c r="D51" s="9"/>
      <c r="E51" s="9"/>
    </row>
    <row r="52" spans="1:5" x14ac:dyDescent="0.3">
      <c r="A52" s="111"/>
      <c r="B52" s="111"/>
      <c r="C52" s="22"/>
      <c r="D52" s="9"/>
      <c r="E52" s="9"/>
    </row>
    <row r="53" spans="1:5" x14ac:dyDescent="0.3">
      <c r="A53" s="111"/>
      <c r="B53" s="111"/>
      <c r="C53" s="22"/>
      <c r="D53" s="9"/>
      <c r="E53" s="9"/>
    </row>
    <row r="54" spans="1:5" x14ac:dyDescent="0.3">
      <c r="A54" s="111"/>
      <c r="B54" s="111"/>
      <c r="C54" s="22"/>
      <c r="D54" s="9"/>
      <c r="E54" s="9"/>
    </row>
    <row r="55" spans="1:5" x14ac:dyDescent="0.3">
      <c r="A55" s="111"/>
      <c r="B55" s="111"/>
      <c r="C55" s="22"/>
      <c r="D55" s="9"/>
      <c r="E55" s="9"/>
    </row>
    <row r="56" spans="1:5" x14ac:dyDescent="0.3">
      <c r="A56" s="111"/>
      <c r="B56" s="111"/>
      <c r="C56" s="22"/>
      <c r="D56" s="9"/>
      <c r="E56" s="9"/>
    </row>
    <row r="57" spans="1:5" x14ac:dyDescent="0.3">
      <c r="A57" s="111"/>
      <c r="B57" s="111"/>
      <c r="C57" s="22"/>
      <c r="D57" s="9"/>
      <c r="E57" s="9"/>
    </row>
    <row r="58" spans="1:5" x14ac:dyDescent="0.3">
      <c r="A58" s="111"/>
      <c r="B58" s="111"/>
      <c r="C58" s="22"/>
      <c r="D58" s="9"/>
      <c r="E58" s="9"/>
    </row>
    <row r="59" spans="1:5" x14ac:dyDescent="0.3">
      <c r="A59" s="111"/>
      <c r="B59" s="111"/>
      <c r="C59" s="22"/>
      <c r="D59" s="9"/>
      <c r="E59" s="9"/>
    </row>
    <row r="60" spans="1:5" x14ac:dyDescent="0.3">
      <c r="A60" s="111"/>
      <c r="B60" s="111"/>
      <c r="C60" s="22"/>
      <c r="D60" s="9"/>
      <c r="E60" s="9"/>
    </row>
    <row r="61" spans="1:5" x14ac:dyDescent="0.3">
      <c r="A61" s="111"/>
      <c r="B61" s="111"/>
      <c r="C61" s="22"/>
      <c r="D61" s="9"/>
      <c r="E61" s="9"/>
    </row>
    <row r="62" spans="1:5" x14ac:dyDescent="0.3">
      <c r="A62" s="111"/>
      <c r="B62" s="111"/>
      <c r="C62" s="22"/>
      <c r="D62" s="9"/>
      <c r="E62" s="9"/>
    </row>
    <row r="63" spans="1:5" x14ac:dyDescent="0.3">
      <c r="A63" s="111"/>
      <c r="B63" s="111"/>
      <c r="C63" s="22"/>
      <c r="D63" s="9"/>
      <c r="E63" s="9"/>
    </row>
    <row r="64" spans="1:5" x14ac:dyDescent="0.3">
      <c r="A64" s="111"/>
      <c r="B64" s="111"/>
      <c r="C64" s="22"/>
      <c r="D64" s="9"/>
      <c r="E64" s="9"/>
    </row>
    <row r="65" spans="1:5" x14ac:dyDescent="0.3">
      <c r="A65" s="111"/>
      <c r="B65" s="111"/>
      <c r="C65" s="22"/>
      <c r="D65" s="9"/>
      <c r="E65" s="9"/>
    </row>
    <row r="66" spans="1:5" x14ac:dyDescent="0.3">
      <c r="A66" s="111"/>
      <c r="B66" s="111"/>
      <c r="C66" s="22"/>
      <c r="D66" s="9"/>
      <c r="E66" s="9"/>
    </row>
    <row r="67" spans="1:5" x14ac:dyDescent="0.3">
      <c r="A67" s="111"/>
      <c r="B67" s="111"/>
      <c r="C67" s="22"/>
      <c r="D67" s="9"/>
      <c r="E67" s="9"/>
    </row>
    <row r="68" spans="1:5" x14ac:dyDescent="0.3">
      <c r="A68" s="111"/>
      <c r="B68" s="111"/>
      <c r="C68" s="22"/>
      <c r="D68" s="9"/>
      <c r="E68" s="9"/>
    </row>
    <row r="69" spans="1:5" x14ac:dyDescent="0.3">
      <c r="A69" s="111"/>
      <c r="B69" s="111"/>
      <c r="C69" s="22"/>
      <c r="D69" s="9"/>
      <c r="E69" s="9"/>
    </row>
    <row r="70" spans="1:5" x14ac:dyDescent="0.3">
      <c r="A70" s="111"/>
      <c r="B70" s="111"/>
      <c r="C70" s="22"/>
      <c r="D70" s="9"/>
      <c r="E70" s="9"/>
    </row>
    <row r="71" spans="1:5" x14ac:dyDescent="0.3">
      <c r="A71" s="111"/>
      <c r="B71" s="111"/>
      <c r="C71" s="22"/>
      <c r="D71" s="9"/>
      <c r="E71" s="9"/>
    </row>
    <row r="72" spans="1:5" x14ac:dyDescent="0.3">
      <c r="A72" s="111"/>
      <c r="B72" s="111"/>
      <c r="C72" s="22"/>
      <c r="D72" s="9"/>
      <c r="E72" s="9"/>
    </row>
    <row r="73" spans="1:5" x14ac:dyDescent="0.3">
      <c r="A73" s="111"/>
      <c r="B73" s="111"/>
      <c r="C73" s="22"/>
      <c r="D73" s="9"/>
      <c r="E73" s="9"/>
    </row>
    <row r="74" spans="1:5" x14ac:dyDescent="0.3">
      <c r="A74" s="111"/>
      <c r="B74" s="111"/>
      <c r="C74" s="22"/>
      <c r="D74" s="9"/>
      <c r="E74" s="9"/>
    </row>
    <row r="75" spans="1:5" x14ac:dyDescent="0.3">
      <c r="A75" s="111"/>
      <c r="B75" s="111"/>
      <c r="C75" s="22"/>
      <c r="D75" s="9"/>
      <c r="E75" s="9"/>
    </row>
    <row r="76" spans="1:5" x14ac:dyDescent="0.3">
      <c r="A76" s="111"/>
      <c r="B76" s="111"/>
      <c r="C76" s="22"/>
      <c r="D76" s="9"/>
      <c r="E76" s="9"/>
    </row>
    <row r="77" spans="1:5" x14ac:dyDescent="0.3">
      <c r="A77" s="111"/>
      <c r="B77" s="111"/>
      <c r="C77" s="22"/>
      <c r="D77" s="9"/>
      <c r="E77" s="9"/>
    </row>
    <row r="78" spans="1:5" x14ac:dyDescent="0.3">
      <c r="A78" s="111"/>
      <c r="B78" s="111"/>
      <c r="C78" s="22"/>
      <c r="D78" s="9"/>
      <c r="E78" s="9"/>
    </row>
    <row r="79" spans="1:5" x14ac:dyDescent="0.3">
      <c r="A79" s="111"/>
      <c r="B79" s="111"/>
      <c r="C79" s="22"/>
      <c r="D79" s="9"/>
      <c r="E79" s="9"/>
    </row>
    <row r="80" spans="1:5" x14ac:dyDescent="0.3">
      <c r="A80" s="111"/>
      <c r="B80" s="111"/>
      <c r="C80" s="22"/>
      <c r="D80" s="9"/>
      <c r="E80" s="9"/>
    </row>
    <row r="81" spans="1:5" x14ac:dyDescent="0.3">
      <c r="A81" s="111"/>
      <c r="B81" s="111"/>
      <c r="C81" s="22"/>
      <c r="D81" s="9"/>
      <c r="E81" s="9"/>
    </row>
    <row r="82" spans="1:5" x14ac:dyDescent="0.3">
      <c r="A82" s="111"/>
      <c r="B82" s="111"/>
      <c r="C82" s="22"/>
      <c r="D82" s="9"/>
      <c r="E82" s="9"/>
    </row>
    <row r="83" spans="1:5" x14ac:dyDescent="0.3">
      <c r="A83" s="111"/>
      <c r="B83" s="111"/>
      <c r="C83" s="22"/>
      <c r="D83" s="9"/>
      <c r="E83" s="9"/>
    </row>
    <row r="84" spans="1:5" x14ac:dyDescent="0.3">
      <c r="A84" s="111"/>
      <c r="B84" s="111"/>
      <c r="C84" s="22"/>
      <c r="D84" s="9"/>
      <c r="E84" s="9"/>
    </row>
    <row r="85" spans="1:5" x14ac:dyDescent="0.3">
      <c r="A85" s="111"/>
      <c r="B85" s="111"/>
      <c r="C85" s="22"/>
      <c r="D85" s="9"/>
      <c r="E85" s="9"/>
    </row>
    <row r="86" spans="1:5" x14ac:dyDescent="0.3">
      <c r="A86" s="111"/>
      <c r="B86" s="111"/>
      <c r="C86" s="22"/>
      <c r="D86" s="9"/>
      <c r="E86" s="9"/>
    </row>
    <row r="87" spans="1:5" x14ac:dyDescent="0.3">
      <c r="A87" s="111"/>
      <c r="B87" s="111"/>
      <c r="C87" s="22"/>
      <c r="D87" s="9"/>
      <c r="E87" s="9"/>
    </row>
    <row r="88" spans="1:5" x14ac:dyDescent="0.3">
      <c r="A88" s="111"/>
      <c r="B88" s="111"/>
      <c r="C88" s="22"/>
      <c r="D88" s="9"/>
      <c r="E88" s="9"/>
    </row>
    <row r="89" spans="1:5" x14ac:dyDescent="0.3">
      <c r="A89" s="111"/>
      <c r="B89" s="111"/>
      <c r="C89" s="22"/>
      <c r="D89" s="9"/>
      <c r="E89" s="9"/>
    </row>
    <row r="90" spans="1:5" x14ac:dyDescent="0.3">
      <c r="A90" s="111"/>
      <c r="B90" s="111"/>
      <c r="C90" s="22"/>
      <c r="D90" s="9"/>
      <c r="E90" s="9"/>
    </row>
    <row r="91" spans="1:5" x14ac:dyDescent="0.3">
      <c r="A91" s="111"/>
      <c r="B91" s="111"/>
      <c r="C91" s="22"/>
      <c r="D91" s="9"/>
      <c r="E91" s="9"/>
    </row>
    <row r="92" spans="1:5" x14ac:dyDescent="0.3">
      <c r="A92" s="111"/>
      <c r="B92" s="111"/>
      <c r="C92" s="22"/>
      <c r="D92" s="9"/>
      <c r="E92" s="9"/>
    </row>
    <row r="93" spans="1:5" x14ac:dyDescent="0.3">
      <c r="A93" s="111"/>
      <c r="B93" s="111"/>
      <c r="C93" s="22"/>
      <c r="D93" s="9"/>
      <c r="E93" s="9"/>
    </row>
    <row r="94" spans="1:5" x14ac:dyDescent="0.3">
      <c r="A94" s="111"/>
      <c r="B94" s="111"/>
      <c r="C94" s="22"/>
      <c r="D94" s="9"/>
      <c r="E94" s="9"/>
    </row>
    <row r="95" spans="1:5" x14ac:dyDescent="0.3">
      <c r="A95" s="111"/>
      <c r="B95" s="111"/>
      <c r="C95" s="22"/>
      <c r="D95" s="9"/>
      <c r="E95" s="9"/>
    </row>
    <row r="96" spans="1:5" x14ac:dyDescent="0.3">
      <c r="A96" s="111"/>
      <c r="B96" s="111"/>
      <c r="C96" s="22"/>
      <c r="D96" s="9"/>
      <c r="E96" s="9"/>
    </row>
  </sheetData>
  <mergeCells count="96">
    <mergeCell ref="B1:D1"/>
    <mergeCell ref="A95:B95"/>
    <mergeCell ref="A96:B96"/>
    <mergeCell ref="A92:B92"/>
    <mergeCell ref="A93:B93"/>
    <mergeCell ref="A94:B94"/>
    <mergeCell ref="A89:B89"/>
    <mergeCell ref="A90:B90"/>
    <mergeCell ref="A91:B91"/>
    <mergeCell ref="A86:B86"/>
    <mergeCell ref="A87:B87"/>
    <mergeCell ref="A88:B88"/>
    <mergeCell ref="A83:B83"/>
    <mergeCell ref="A84:B84"/>
    <mergeCell ref="A85:B85"/>
    <mergeCell ref="A80:B80"/>
    <mergeCell ref="A81:B81"/>
    <mergeCell ref="A82:B82"/>
    <mergeCell ref="A77:B77"/>
    <mergeCell ref="A78:B78"/>
    <mergeCell ref="A79:B79"/>
    <mergeCell ref="A74:B74"/>
    <mergeCell ref="A75:B75"/>
    <mergeCell ref="A76:B76"/>
    <mergeCell ref="A71:B71"/>
    <mergeCell ref="A72:B72"/>
    <mergeCell ref="A73:B73"/>
    <mergeCell ref="A68:B68"/>
    <mergeCell ref="A69:B69"/>
    <mergeCell ref="A70:B70"/>
    <mergeCell ref="A65:B65"/>
    <mergeCell ref="A66:B66"/>
    <mergeCell ref="A67:B67"/>
    <mergeCell ref="A62:B62"/>
    <mergeCell ref="A63:B63"/>
    <mergeCell ref="A64:B64"/>
    <mergeCell ref="A59:B59"/>
    <mergeCell ref="A60:B60"/>
    <mergeCell ref="A61:B61"/>
    <mergeCell ref="A56:B56"/>
    <mergeCell ref="A57:B57"/>
    <mergeCell ref="A58:B58"/>
    <mergeCell ref="A53:B53"/>
    <mergeCell ref="A54:B54"/>
    <mergeCell ref="A55:B55"/>
    <mergeCell ref="A50:B50"/>
    <mergeCell ref="A51:B51"/>
    <mergeCell ref="A52:B52"/>
    <mergeCell ref="A47:B47"/>
    <mergeCell ref="A48:B48"/>
    <mergeCell ref="A49:B49"/>
    <mergeCell ref="A44:B44"/>
    <mergeCell ref="A45:B45"/>
    <mergeCell ref="A46:B46"/>
    <mergeCell ref="A41:B41"/>
    <mergeCell ref="A42:B42"/>
    <mergeCell ref="A43:B43"/>
    <mergeCell ref="A38:B38"/>
    <mergeCell ref="A39:B39"/>
    <mergeCell ref="A40:B40"/>
    <mergeCell ref="A35:B35"/>
    <mergeCell ref="A36:B36"/>
    <mergeCell ref="A37:B37"/>
    <mergeCell ref="A32:B32"/>
    <mergeCell ref="A33:B33"/>
    <mergeCell ref="A34:B34"/>
    <mergeCell ref="A29:B29"/>
    <mergeCell ref="A30:B30"/>
    <mergeCell ref="A31:B31"/>
    <mergeCell ref="A26:B26"/>
    <mergeCell ref="A27:B27"/>
    <mergeCell ref="A28:B28"/>
    <mergeCell ref="A23:B23"/>
    <mergeCell ref="A24:B24"/>
    <mergeCell ref="A25:B25"/>
    <mergeCell ref="A19:B19"/>
    <mergeCell ref="A20:B20"/>
    <mergeCell ref="A22:B22"/>
    <mergeCell ref="A18:B18"/>
    <mergeCell ref="A9:B9"/>
    <mergeCell ref="A10:B10"/>
    <mergeCell ref="A11:B11"/>
    <mergeCell ref="A12:B12"/>
    <mergeCell ref="A13:B13"/>
    <mergeCell ref="A14:B14"/>
    <mergeCell ref="A15:B15"/>
    <mergeCell ref="A16:B16"/>
    <mergeCell ref="A17:B17"/>
    <mergeCell ref="A21:B21"/>
    <mergeCell ref="A2:B2"/>
    <mergeCell ref="A5:B5"/>
    <mergeCell ref="A6:B6"/>
    <mergeCell ref="A7:B7"/>
    <mergeCell ref="A8:B8"/>
    <mergeCell ref="A3:B3"/>
    <mergeCell ref="A4:B4"/>
  </mergeCells>
  <phoneticPr fontId="24" type="noConversion"/>
  <dataValidations count="2">
    <dataValidation type="list" allowBlank="1" showInputMessage="1" showErrorMessage="1" sqref="E3:E96" xr:uid="{31AE13FF-B708-49A3-9D20-C010A641709E}">
      <formula1>"Si,No"</formula1>
    </dataValidation>
    <dataValidation type="list" allowBlank="1" showInputMessage="1" showErrorMessage="1" sqref="D3:D96" xr:uid="{9355E453-E108-4658-B85C-219E22351FBE}">
      <formula1>"Sitio,Hardware,Software,Servicio,Persona,Instalaciones"</formula1>
    </dataValidation>
  </dataValidations>
  <hyperlinks>
    <hyperlink ref="E1" location="criticidad_activos_apoyo!A1" display="Siguiente" xr:uid="{3A2989C4-881B-4530-915F-2E2D5761035B}"/>
    <hyperlink ref="A1" location="activos_primarios!A1" display="Anterior" xr:uid="{B93DFC32-91D5-40BB-8211-2E3D2FE846C4}"/>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675E7F-3716-4281-8954-D060BDDF2FCB}">
  <dimension ref="A1:H22"/>
  <sheetViews>
    <sheetView workbookViewId="0"/>
  </sheetViews>
  <sheetFormatPr baseColWidth="10" defaultRowHeight="16.5" x14ac:dyDescent="0.25"/>
  <cols>
    <col min="1" max="1" width="18.42578125" style="17" customWidth="1"/>
    <col min="2" max="2" width="54.5703125" style="17" customWidth="1"/>
    <col min="3" max="3" width="23" style="17" customWidth="1"/>
    <col min="4" max="4" width="24.7109375" style="17" customWidth="1"/>
    <col min="5" max="5" width="26.5703125" style="17" customWidth="1"/>
    <col min="6" max="6" width="23.140625" style="17" customWidth="1"/>
    <col min="7" max="7" width="24.7109375" style="17" customWidth="1"/>
    <col min="8" max="8" width="22.5703125" style="17" customWidth="1"/>
    <col min="9" max="16384" width="11.42578125" style="17"/>
  </cols>
  <sheetData>
    <row r="1" spans="1:8" ht="33" customHeight="1" x14ac:dyDescent="0.25">
      <c r="A1" s="59" t="s">
        <v>279</v>
      </c>
      <c r="B1" s="113" t="s">
        <v>281</v>
      </c>
      <c r="C1" s="113"/>
      <c r="D1" s="113"/>
      <c r="E1" s="113"/>
      <c r="F1" s="113"/>
      <c r="G1" s="113"/>
      <c r="H1" s="59" t="s">
        <v>278</v>
      </c>
    </row>
    <row r="2" spans="1:8" ht="71.25" x14ac:dyDescent="0.25">
      <c r="A2" s="40" t="s">
        <v>231</v>
      </c>
      <c r="B2" s="56" t="s">
        <v>144</v>
      </c>
      <c r="C2" s="56" t="s">
        <v>17</v>
      </c>
      <c r="D2" s="56" t="s">
        <v>149</v>
      </c>
      <c r="E2" s="56" t="s">
        <v>150</v>
      </c>
      <c r="F2" s="56" t="s">
        <v>151</v>
      </c>
      <c r="G2" s="56" t="s">
        <v>152</v>
      </c>
      <c r="H2" s="56" t="s">
        <v>2</v>
      </c>
    </row>
    <row r="3" spans="1:8" x14ac:dyDescent="0.25">
      <c r="A3" s="60" t="s">
        <v>219</v>
      </c>
      <c r="B3" s="61" t="s">
        <v>115</v>
      </c>
      <c r="C3" s="60" t="s">
        <v>117</v>
      </c>
      <c r="D3" s="60" t="s">
        <v>148</v>
      </c>
      <c r="E3" s="60" t="s">
        <v>153</v>
      </c>
      <c r="F3" s="60" t="s">
        <v>117</v>
      </c>
      <c r="G3" s="60" t="s">
        <v>155</v>
      </c>
      <c r="H3" s="60">
        <f t="shared" ref="H3:H22" si="0">SUM(IF(AND(C3="Si"),0,IF(C3="",0,0.1)),IF(AND(D3="5 años o menos"),0,IF(D3="",0,0.1)),IF(AND(E3="3 días o menos"),0,IF(E3="",0,0.1)),IF(AND(F3="Si"),0,IF(F3="",0,0.1)),IF(OR(G3="Leve",G3=""),0,IF(AND(G3="Importante"),0.3,0.6)))</f>
        <v>0.7</v>
      </c>
    </row>
    <row r="4" spans="1:8" x14ac:dyDescent="0.25">
      <c r="A4" s="60" t="s">
        <v>220</v>
      </c>
      <c r="B4" s="61" t="s">
        <v>628</v>
      </c>
      <c r="C4" s="60" t="s">
        <v>117</v>
      </c>
      <c r="D4" s="60" t="s">
        <v>148</v>
      </c>
      <c r="E4" s="60" t="s">
        <v>154</v>
      </c>
      <c r="F4" s="60" t="s">
        <v>117</v>
      </c>
      <c r="G4" s="60" t="s">
        <v>155</v>
      </c>
      <c r="H4" s="60">
        <f t="shared" si="0"/>
        <v>0.6</v>
      </c>
    </row>
    <row r="5" spans="1:8" x14ac:dyDescent="0.25">
      <c r="A5" s="60" t="s">
        <v>221</v>
      </c>
      <c r="B5" s="61" t="s">
        <v>629</v>
      </c>
      <c r="C5" s="60" t="s">
        <v>117</v>
      </c>
      <c r="D5" s="60" t="s">
        <v>148</v>
      </c>
      <c r="E5" s="60" t="s">
        <v>154</v>
      </c>
      <c r="F5" s="60" t="s">
        <v>117</v>
      </c>
      <c r="G5" s="60" t="s">
        <v>155</v>
      </c>
      <c r="H5" s="60">
        <f t="shared" si="0"/>
        <v>0.6</v>
      </c>
    </row>
    <row r="6" spans="1:8" x14ac:dyDescent="0.25">
      <c r="A6" s="60" t="s">
        <v>222</v>
      </c>
      <c r="B6" s="61" t="s">
        <v>213</v>
      </c>
      <c r="C6" s="60" t="s">
        <v>117</v>
      </c>
      <c r="D6" s="60" t="s">
        <v>148</v>
      </c>
      <c r="E6" s="60" t="s">
        <v>153</v>
      </c>
      <c r="F6" s="60" t="s">
        <v>118</v>
      </c>
      <c r="G6" s="60" t="s">
        <v>155</v>
      </c>
      <c r="H6" s="60">
        <f t="shared" si="0"/>
        <v>0.8</v>
      </c>
    </row>
    <row r="7" spans="1:8" x14ac:dyDescent="0.25">
      <c r="A7" s="60" t="s">
        <v>223</v>
      </c>
      <c r="B7" s="61" t="s">
        <v>214</v>
      </c>
      <c r="C7" s="60" t="s">
        <v>117</v>
      </c>
      <c r="D7" s="60" t="s">
        <v>148</v>
      </c>
      <c r="E7" s="60" t="s">
        <v>154</v>
      </c>
      <c r="F7" s="60" t="s">
        <v>118</v>
      </c>
      <c r="G7" s="60" t="s">
        <v>155</v>
      </c>
      <c r="H7" s="60">
        <f t="shared" si="0"/>
        <v>0.7</v>
      </c>
    </row>
    <row r="8" spans="1:8" x14ac:dyDescent="0.25">
      <c r="A8" s="60" t="s">
        <v>224</v>
      </c>
      <c r="B8" s="61" t="s">
        <v>215</v>
      </c>
      <c r="C8" s="60" t="s">
        <v>117</v>
      </c>
      <c r="D8" s="60" t="s">
        <v>148</v>
      </c>
      <c r="E8" s="60" t="s">
        <v>153</v>
      </c>
      <c r="F8" s="60" t="s">
        <v>117</v>
      </c>
      <c r="G8" s="60" t="s">
        <v>155</v>
      </c>
      <c r="H8" s="60">
        <f t="shared" si="0"/>
        <v>0.7</v>
      </c>
    </row>
    <row r="9" spans="1:8" x14ac:dyDescent="0.25">
      <c r="A9" s="60" t="s">
        <v>225</v>
      </c>
      <c r="B9" s="61" t="s">
        <v>216</v>
      </c>
      <c r="C9" s="60" t="s">
        <v>117</v>
      </c>
      <c r="D9" s="60" t="s">
        <v>148</v>
      </c>
      <c r="E9" s="60" t="s">
        <v>153</v>
      </c>
      <c r="F9" s="60" t="s">
        <v>117</v>
      </c>
      <c r="G9" s="60" t="s">
        <v>155</v>
      </c>
      <c r="H9" s="60">
        <f t="shared" si="0"/>
        <v>0.7</v>
      </c>
    </row>
    <row r="10" spans="1:8" x14ac:dyDescent="0.25">
      <c r="A10" s="62" t="s">
        <v>226</v>
      </c>
      <c r="B10" s="63" t="s">
        <v>217</v>
      </c>
      <c r="C10" s="62" t="s">
        <v>117</v>
      </c>
      <c r="D10" s="62" t="s">
        <v>148</v>
      </c>
      <c r="E10" s="62" t="s">
        <v>153</v>
      </c>
      <c r="F10" s="62" t="s">
        <v>117</v>
      </c>
      <c r="G10" s="62" t="s">
        <v>155</v>
      </c>
      <c r="H10" s="60">
        <f t="shared" si="0"/>
        <v>0.7</v>
      </c>
    </row>
    <row r="11" spans="1:8" ht="33" x14ac:dyDescent="0.25">
      <c r="A11" s="62" t="s">
        <v>227</v>
      </c>
      <c r="B11" s="61" t="s">
        <v>292</v>
      </c>
      <c r="C11" s="62" t="s">
        <v>117</v>
      </c>
      <c r="D11" s="62" t="s">
        <v>313</v>
      </c>
      <c r="E11" s="60" t="s">
        <v>154</v>
      </c>
      <c r="F11" s="62" t="s">
        <v>117</v>
      </c>
      <c r="G11" s="62" t="s">
        <v>155</v>
      </c>
      <c r="H11" s="60">
        <f t="shared" si="0"/>
        <v>0.7</v>
      </c>
    </row>
    <row r="12" spans="1:8" x14ac:dyDescent="0.25">
      <c r="A12" s="62" t="s">
        <v>289</v>
      </c>
      <c r="B12" s="61" t="s">
        <v>293</v>
      </c>
      <c r="C12" s="62" t="s">
        <v>117</v>
      </c>
      <c r="D12" s="62" t="s">
        <v>314</v>
      </c>
      <c r="E12" s="60" t="s">
        <v>154</v>
      </c>
      <c r="F12" s="62" t="s">
        <v>117</v>
      </c>
      <c r="G12" s="62" t="s">
        <v>155</v>
      </c>
      <c r="H12" s="60">
        <f t="shared" si="0"/>
        <v>0.7</v>
      </c>
    </row>
    <row r="13" spans="1:8" x14ac:dyDescent="0.25">
      <c r="A13" s="62" t="s">
        <v>290</v>
      </c>
      <c r="B13" s="61" t="s">
        <v>294</v>
      </c>
      <c r="C13" s="62" t="s">
        <v>117</v>
      </c>
      <c r="D13" s="62" t="s">
        <v>315</v>
      </c>
      <c r="E13" s="60" t="s">
        <v>154</v>
      </c>
      <c r="F13" s="62" t="s">
        <v>117</v>
      </c>
      <c r="G13" s="62" t="s">
        <v>155</v>
      </c>
      <c r="H13" s="60">
        <f t="shared" si="0"/>
        <v>0.7</v>
      </c>
    </row>
    <row r="14" spans="1:8" x14ac:dyDescent="0.25">
      <c r="A14" s="62" t="s">
        <v>303</v>
      </c>
      <c r="B14" s="61" t="s">
        <v>295</v>
      </c>
      <c r="C14" s="62" t="s">
        <v>117</v>
      </c>
      <c r="D14" s="62" t="s">
        <v>316</v>
      </c>
      <c r="E14" s="60" t="s">
        <v>154</v>
      </c>
      <c r="F14" s="62" t="s">
        <v>117</v>
      </c>
      <c r="G14" s="62" t="s">
        <v>155</v>
      </c>
      <c r="H14" s="60">
        <f t="shared" si="0"/>
        <v>0.7</v>
      </c>
    </row>
    <row r="15" spans="1:8" x14ac:dyDescent="0.25">
      <c r="A15" s="62" t="s">
        <v>304</v>
      </c>
      <c r="B15" s="61" t="s">
        <v>296</v>
      </c>
      <c r="C15" s="62" t="s">
        <v>117</v>
      </c>
      <c r="D15" s="62" t="s">
        <v>317</v>
      </c>
      <c r="E15" s="60" t="s">
        <v>154</v>
      </c>
      <c r="F15" s="62" t="s">
        <v>117</v>
      </c>
      <c r="G15" s="62" t="s">
        <v>155</v>
      </c>
      <c r="H15" s="60">
        <f t="shared" si="0"/>
        <v>0.7</v>
      </c>
    </row>
    <row r="16" spans="1:8" x14ac:dyDescent="0.25">
      <c r="A16" s="62" t="s">
        <v>305</v>
      </c>
      <c r="B16" s="61" t="s">
        <v>297</v>
      </c>
      <c r="C16" s="62" t="s">
        <v>117</v>
      </c>
      <c r="D16" s="62" t="s">
        <v>318</v>
      </c>
      <c r="E16" s="60" t="s">
        <v>154</v>
      </c>
      <c r="F16" s="62" t="s">
        <v>117</v>
      </c>
      <c r="G16" s="62" t="s">
        <v>155</v>
      </c>
      <c r="H16" s="60">
        <f t="shared" si="0"/>
        <v>0.7</v>
      </c>
    </row>
    <row r="17" spans="1:8" x14ac:dyDescent="0.25">
      <c r="A17" s="62" t="s">
        <v>306</v>
      </c>
      <c r="B17" s="61" t="s">
        <v>298</v>
      </c>
      <c r="C17" s="62" t="s">
        <v>117</v>
      </c>
      <c r="D17" s="62" t="s">
        <v>319</v>
      </c>
      <c r="E17" s="60" t="s">
        <v>154</v>
      </c>
      <c r="F17" s="62" t="s">
        <v>117</v>
      </c>
      <c r="G17" s="62" t="s">
        <v>155</v>
      </c>
      <c r="H17" s="60">
        <f t="shared" si="0"/>
        <v>0.7</v>
      </c>
    </row>
    <row r="18" spans="1:8" x14ac:dyDescent="0.25">
      <c r="A18" s="62" t="s">
        <v>307</v>
      </c>
      <c r="B18" s="61" t="s">
        <v>299</v>
      </c>
      <c r="C18" s="62" t="s">
        <v>117</v>
      </c>
      <c r="D18" s="62" t="s">
        <v>320</v>
      </c>
      <c r="E18" s="60" t="s">
        <v>154</v>
      </c>
      <c r="F18" s="62" t="s">
        <v>117</v>
      </c>
      <c r="G18" s="62" t="s">
        <v>155</v>
      </c>
      <c r="H18" s="60">
        <f t="shared" si="0"/>
        <v>0.7</v>
      </c>
    </row>
    <row r="19" spans="1:8" x14ac:dyDescent="0.25">
      <c r="A19" s="62" t="s">
        <v>308</v>
      </c>
      <c r="B19" s="61" t="s">
        <v>300</v>
      </c>
      <c r="C19" s="62" t="s">
        <v>117</v>
      </c>
      <c r="D19" s="62" t="s">
        <v>321</v>
      </c>
      <c r="E19" s="60" t="s">
        <v>154</v>
      </c>
      <c r="F19" s="62" t="s">
        <v>117</v>
      </c>
      <c r="G19" s="62" t="s">
        <v>230</v>
      </c>
      <c r="H19" s="60">
        <f t="shared" si="0"/>
        <v>0.4</v>
      </c>
    </row>
    <row r="20" spans="1:8" x14ac:dyDescent="0.25">
      <c r="A20" s="62" t="s">
        <v>309</v>
      </c>
      <c r="B20" s="61" t="s">
        <v>301</v>
      </c>
      <c r="C20" s="62" t="s">
        <v>117</v>
      </c>
      <c r="D20" s="62" t="s">
        <v>322</v>
      </c>
      <c r="E20" s="60" t="s">
        <v>154</v>
      </c>
      <c r="F20" s="62" t="s">
        <v>117</v>
      </c>
      <c r="G20" s="62" t="s">
        <v>230</v>
      </c>
      <c r="H20" s="60">
        <f t="shared" si="0"/>
        <v>0.4</v>
      </c>
    </row>
    <row r="21" spans="1:8" x14ac:dyDescent="0.25">
      <c r="A21" s="62" t="s">
        <v>310</v>
      </c>
      <c r="B21" s="63" t="s">
        <v>302</v>
      </c>
      <c r="C21" s="62" t="s">
        <v>117</v>
      </c>
      <c r="D21" s="62" t="s">
        <v>323</v>
      </c>
      <c r="E21" s="60" t="s">
        <v>154</v>
      </c>
      <c r="F21" s="62" t="s">
        <v>117</v>
      </c>
      <c r="G21" s="62" t="s">
        <v>230</v>
      </c>
      <c r="H21" s="60">
        <f t="shared" si="0"/>
        <v>0.4</v>
      </c>
    </row>
    <row r="22" spans="1:8" x14ac:dyDescent="0.25">
      <c r="A22" s="60" t="s">
        <v>312</v>
      </c>
      <c r="B22" s="64" t="s">
        <v>311</v>
      </c>
      <c r="C22" s="60" t="s">
        <v>117</v>
      </c>
      <c r="D22" s="60" t="s">
        <v>324</v>
      </c>
      <c r="E22" s="60" t="s">
        <v>154</v>
      </c>
      <c r="F22" s="60" t="s">
        <v>118</v>
      </c>
      <c r="G22" s="60" t="s">
        <v>155</v>
      </c>
      <c r="H22" s="60">
        <f t="shared" si="0"/>
        <v>0.8</v>
      </c>
    </row>
  </sheetData>
  <mergeCells count="1">
    <mergeCell ref="B1:G1"/>
  </mergeCells>
  <phoneticPr fontId="24" type="noConversion"/>
  <conditionalFormatting sqref="H3:H22">
    <cfRule type="cellIs" dxfId="23" priority="1" stopIfTrue="1" operator="greaterThanOrEqual">
      <formula>0.7</formula>
    </cfRule>
    <cfRule type="cellIs" dxfId="22" priority="3" stopIfTrue="1" operator="lessThan">
      <formula>0.7</formula>
    </cfRule>
  </conditionalFormatting>
  <dataValidations count="4">
    <dataValidation type="list" allowBlank="1" showInputMessage="1" showErrorMessage="1" sqref="C3:C22 F3:F22" xr:uid="{68FF24FF-8EF8-48DA-8611-1D14D9430440}">
      <formula1>"Si,No"</formula1>
    </dataValidation>
    <dataValidation type="list" allowBlank="1" showInputMessage="1" showErrorMessage="1" sqref="D3:D22" xr:uid="{59A0C874-9CE8-423C-A488-2D0DB37FED88}">
      <formula1>"5 años o menos,Mas de 5 años"</formula1>
    </dataValidation>
    <dataValidation type="list" allowBlank="1" showInputMessage="1" showErrorMessage="1" sqref="E3:E22" xr:uid="{A3AD69FD-6106-4CC7-A56B-FA3651187BF3}">
      <formula1>"3 días o menos,Más de 3 días"</formula1>
    </dataValidation>
    <dataValidation type="list" allowBlank="1" showInputMessage="1" showErrorMessage="1" sqref="G3:G22" xr:uid="{CBF23706-8471-4C3D-8428-C0EEFDE37620}">
      <formula1>"Leve,Importante,Grave"</formula1>
    </dataValidation>
  </dataValidations>
  <hyperlinks>
    <hyperlink ref="A1" location="activos_apoyo!A1" display="Anterior" xr:uid="{2EC26F08-A3BF-4289-BC79-97195CEAEEDD}"/>
    <hyperlink ref="H1" location="criticidad_personas!A1" display="Siguiente" xr:uid="{CE7D7AA0-2102-4FA6-A0DC-43846E108E2F}"/>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ED8F2-6B28-45AA-B2DB-0F21F9CF9693}">
  <dimension ref="A1:G16"/>
  <sheetViews>
    <sheetView workbookViewId="0"/>
  </sheetViews>
  <sheetFormatPr baseColWidth="10" defaultRowHeight="16.5" x14ac:dyDescent="0.25"/>
  <cols>
    <col min="1" max="1" width="20" style="75" customWidth="1"/>
    <col min="2" max="2" width="37.28515625" style="75" customWidth="1"/>
    <col min="3" max="5" width="26" style="75" customWidth="1"/>
    <col min="6" max="6" width="30.85546875" style="75" customWidth="1"/>
    <col min="7" max="7" width="21.140625" style="75" customWidth="1"/>
    <col min="8" max="16384" width="11.42578125" style="75"/>
  </cols>
  <sheetData>
    <row r="1" spans="1:7" ht="27.75" customHeight="1" x14ac:dyDescent="0.25">
      <c r="A1" s="57" t="s">
        <v>279</v>
      </c>
      <c r="B1" s="114" t="s">
        <v>282</v>
      </c>
      <c r="C1" s="114"/>
      <c r="D1" s="114"/>
      <c r="E1" s="114"/>
      <c r="F1" s="114"/>
      <c r="G1" s="57" t="s">
        <v>278</v>
      </c>
    </row>
    <row r="2" spans="1:7" s="17" customFormat="1" ht="57" x14ac:dyDescent="0.25">
      <c r="A2" s="16" t="s">
        <v>232</v>
      </c>
      <c r="B2" s="16" t="s">
        <v>144</v>
      </c>
      <c r="C2" s="16" t="s">
        <v>145</v>
      </c>
      <c r="D2" s="16" t="s">
        <v>228</v>
      </c>
      <c r="E2" s="16" t="s">
        <v>146</v>
      </c>
      <c r="F2" s="16" t="s">
        <v>147</v>
      </c>
      <c r="G2" s="16" t="s">
        <v>3</v>
      </c>
    </row>
    <row r="3" spans="1:7" x14ac:dyDescent="0.25">
      <c r="A3" s="76" t="s">
        <v>325</v>
      </c>
      <c r="B3" s="77" t="s">
        <v>141</v>
      </c>
      <c r="C3" s="75" t="s">
        <v>117</v>
      </c>
      <c r="D3" s="77" t="s">
        <v>229</v>
      </c>
      <c r="E3" s="75" t="s">
        <v>117</v>
      </c>
      <c r="F3" s="77" t="s">
        <v>230</v>
      </c>
      <c r="G3" s="77">
        <f>SUM(IF(AND(C3="Si"),0,IF(C3="",0,0.2)),IF(AND(D3="De planta"),0,IF(D3="",0,0.1)),IF(AND(E3="Si"),0,IF(E3="",0,0.1)),IF(OR(F3="Leve",F3=""),0,IF(AND(F3="Importante"),0.3,0.6)))</f>
        <v>0.4</v>
      </c>
    </row>
    <row r="4" spans="1:7" ht="33" x14ac:dyDescent="0.25">
      <c r="A4" s="76" t="s">
        <v>326</v>
      </c>
      <c r="B4" s="61" t="s">
        <v>679</v>
      </c>
      <c r="C4" s="77" t="s">
        <v>118</v>
      </c>
      <c r="D4" s="77" t="s">
        <v>291</v>
      </c>
      <c r="E4" s="77" t="s">
        <v>118</v>
      </c>
      <c r="F4" s="77" t="s">
        <v>155</v>
      </c>
      <c r="G4" s="77">
        <f t="shared" ref="G4:G16" si="0">SUM(IF(AND(C4="Si"),0,IF(C4="",0,0.2)),IF(AND(D4="5 años o menos"),0,IF(D4="",0,0.1)),IF(AND(E4="Si"),0,IF(E4="",0,0.1)),IF(OR(F4="Leve",F4=""),0,IF(AND(F4="Importante"),0.3,0.6)))</f>
        <v>1</v>
      </c>
    </row>
    <row r="5" spans="1:7" x14ac:dyDescent="0.25">
      <c r="A5" s="76" t="s">
        <v>327</v>
      </c>
      <c r="B5" s="77" t="s">
        <v>634</v>
      </c>
      <c r="C5" s="77" t="s">
        <v>117</v>
      </c>
      <c r="D5" s="77" t="s">
        <v>291</v>
      </c>
      <c r="E5" s="77" t="s">
        <v>117</v>
      </c>
      <c r="F5" s="77" t="s">
        <v>230</v>
      </c>
      <c r="G5" s="77">
        <f t="shared" si="0"/>
        <v>0.4</v>
      </c>
    </row>
    <row r="6" spans="1:7" x14ac:dyDescent="0.25">
      <c r="A6" s="77"/>
      <c r="B6" s="77"/>
      <c r="C6" s="77"/>
      <c r="D6" s="77"/>
      <c r="E6" s="77"/>
      <c r="F6" s="77"/>
      <c r="G6" s="77">
        <f t="shared" si="0"/>
        <v>0</v>
      </c>
    </row>
    <row r="7" spans="1:7" x14ac:dyDescent="0.25">
      <c r="A7" s="77"/>
      <c r="B7" s="77"/>
      <c r="C7" s="77"/>
      <c r="D7" s="77"/>
      <c r="E7" s="77"/>
      <c r="F7" s="77"/>
      <c r="G7" s="77">
        <f t="shared" si="0"/>
        <v>0</v>
      </c>
    </row>
    <row r="8" spans="1:7" x14ac:dyDescent="0.25">
      <c r="A8" s="77"/>
      <c r="B8" s="77"/>
      <c r="C8" s="77"/>
      <c r="D8" s="77"/>
      <c r="E8" s="77"/>
      <c r="F8" s="77"/>
      <c r="G8" s="77">
        <f t="shared" si="0"/>
        <v>0</v>
      </c>
    </row>
    <row r="9" spans="1:7" x14ac:dyDescent="0.25">
      <c r="A9" s="77"/>
      <c r="B9" s="77"/>
      <c r="C9" s="77"/>
      <c r="D9" s="77"/>
      <c r="E9" s="77"/>
      <c r="F9" s="77"/>
      <c r="G9" s="77">
        <f t="shared" si="0"/>
        <v>0</v>
      </c>
    </row>
    <row r="10" spans="1:7" x14ac:dyDescent="0.25">
      <c r="A10" s="77"/>
      <c r="B10" s="77"/>
      <c r="C10" s="77"/>
      <c r="D10" s="77"/>
      <c r="E10" s="77"/>
      <c r="F10" s="77"/>
      <c r="G10" s="77">
        <f t="shared" si="0"/>
        <v>0</v>
      </c>
    </row>
    <row r="11" spans="1:7" x14ac:dyDescent="0.25">
      <c r="A11" s="77"/>
      <c r="B11" s="77"/>
      <c r="C11" s="77"/>
      <c r="D11" s="77"/>
      <c r="E11" s="77"/>
      <c r="F11" s="77"/>
      <c r="G11" s="77">
        <f t="shared" si="0"/>
        <v>0</v>
      </c>
    </row>
    <row r="12" spans="1:7" x14ac:dyDescent="0.25">
      <c r="A12" s="77"/>
      <c r="B12" s="77"/>
      <c r="C12" s="77"/>
      <c r="D12" s="77"/>
      <c r="E12" s="77"/>
      <c r="F12" s="77"/>
      <c r="G12" s="77">
        <f t="shared" si="0"/>
        <v>0</v>
      </c>
    </row>
    <row r="13" spans="1:7" x14ac:dyDescent="0.25">
      <c r="A13" s="77"/>
      <c r="B13" s="77"/>
      <c r="C13" s="77"/>
      <c r="D13" s="77"/>
      <c r="E13" s="77"/>
      <c r="F13" s="77"/>
      <c r="G13" s="77">
        <f t="shared" si="0"/>
        <v>0</v>
      </c>
    </row>
    <row r="14" spans="1:7" x14ac:dyDescent="0.25">
      <c r="A14" s="77"/>
      <c r="B14" s="77"/>
      <c r="C14" s="77"/>
      <c r="D14" s="77"/>
      <c r="E14" s="77"/>
      <c r="F14" s="77"/>
      <c r="G14" s="77">
        <f t="shared" si="0"/>
        <v>0</v>
      </c>
    </row>
    <row r="15" spans="1:7" x14ac:dyDescent="0.25">
      <c r="A15" s="77"/>
      <c r="B15" s="77"/>
      <c r="C15" s="77"/>
      <c r="D15" s="77"/>
      <c r="E15" s="77"/>
      <c r="F15" s="77"/>
      <c r="G15" s="77">
        <f t="shared" si="0"/>
        <v>0</v>
      </c>
    </row>
    <row r="16" spans="1:7" x14ac:dyDescent="0.25">
      <c r="A16" s="77"/>
      <c r="B16" s="77"/>
      <c r="C16" s="77"/>
      <c r="D16" s="77"/>
      <c r="E16" s="77"/>
      <c r="F16" s="77"/>
      <c r="G16" s="77">
        <f t="shared" si="0"/>
        <v>0</v>
      </c>
    </row>
  </sheetData>
  <mergeCells count="1">
    <mergeCell ref="B1:F1"/>
  </mergeCells>
  <phoneticPr fontId="24" type="noConversion"/>
  <conditionalFormatting sqref="G3:G16">
    <cfRule type="cellIs" dxfId="21" priority="1" stopIfTrue="1" operator="greaterThanOrEqual">
      <formula>0.7</formula>
    </cfRule>
    <cfRule type="cellIs" dxfId="20" priority="2" stopIfTrue="1" operator="lessThan">
      <formula>0.7</formula>
    </cfRule>
  </conditionalFormatting>
  <dataValidations count="3">
    <dataValidation type="list" allowBlank="1" showInputMessage="1" showErrorMessage="1" sqref="C3 E3" xr:uid="{1FEFE930-46F6-4309-8932-B9A38738D8D2}">
      <formula1>"Si,No"</formula1>
    </dataValidation>
    <dataValidation type="list" allowBlank="1" showInputMessage="1" showErrorMessage="1" sqref="D3:D16" xr:uid="{446BF13D-84A6-4F65-8E95-0C8418220F0E}">
      <formula1>"De planta, De contrato"</formula1>
    </dataValidation>
    <dataValidation type="list" allowBlank="1" showInputMessage="1" showErrorMessage="1" sqref="F3:F5" xr:uid="{26B57B93-D4F9-47CE-BC96-4B360E31F31A}">
      <formula1>"Leve,Importante,Grave"</formula1>
    </dataValidation>
  </dataValidations>
  <hyperlinks>
    <hyperlink ref="A1" location="criticidad_activos_apoyo!A1" display="Anterior" xr:uid="{DBDE4C84-9D12-4899-BE55-B09F466B9092}"/>
    <hyperlink ref="G1" location="identificacion_riesgos!A1" display="Siguiente" xr:uid="{4C1FA691-C1DA-43D1-9B6A-323A9DFA91B6}"/>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450677-B0D3-4CC7-AAB9-2136A98B4DA7}">
  <dimension ref="A1:F19"/>
  <sheetViews>
    <sheetView workbookViewId="0">
      <selection activeCell="L7" sqref="L7"/>
    </sheetView>
  </sheetViews>
  <sheetFormatPr baseColWidth="10" defaultRowHeight="13.5" x14ac:dyDescent="0.25"/>
  <cols>
    <col min="1" max="1" width="17" style="19" customWidth="1"/>
    <col min="2" max="2" width="23.140625" style="19" customWidth="1"/>
    <col min="3" max="4" width="23.7109375" style="19" customWidth="1"/>
    <col min="5" max="5" width="45.5703125" style="19" customWidth="1"/>
    <col min="6" max="6" width="29.42578125" style="19" customWidth="1"/>
    <col min="7" max="16384" width="11.42578125" style="19"/>
  </cols>
  <sheetData>
    <row r="1" spans="1:6" ht="27.75" customHeight="1" x14ac:dyDescent="0.25">
      <c r="A1" s="59" t="s">
        <v>279</v>
      </c>
      <c r="B1" s="113" t="s">
        <v>283</v>
      </c>
      <c r="C1" s="113"/>
      <c r="D1" s="113"/>
      <c r="E1" s="113"/>
      <c r="F1" s="59" t="s">
        <v>278</v>
      </c>
    </row>
    <row r="2" spans="1:6" x14ac:dyDescent="0.25">
      <c r="A2" s="18" t="s">
        <v>233</v>
      </c>
      <c r="B2" s="18" t="s">
        <v>231</v>
      </c>
      <c r="C2" s="18" t="s">
        <v>156</v>
      </c>
      <c r="D2" s="18" t="s">
        <v>157</v>
      </c>
      <c r="E2" s="18" t="s">
        <v>158</v>
      </c>
      <c r="F2" s="18" t="s">
        <v>159</v>
      </c>
    </row>
    <row r="3" spans="1:6" ht="94.5" x14ac:dyDescent="0.25">
      <c r="A3" s="20" t="s">
        <v>234</v>
      </c>
      <c r="B3" s="20" t="s">
        <v>219</v>
      </c>
      <c r="C3" s="20" t="s">
        <v>635</v>
      </c>
      <c r="D3" s="20" t="s">
        <v>636</v>
      </c>
      <c r="E3" s="20" t="s">
        <v>637</v>
      </c>
      <c r="F3" s="20" t="s">
        <v>160</v>
      </c>
    </row>
    <row r="4" spans="1:6" ht="67.5" x14ac:dyDescent="0.25">
      <c r="A4" s="20" t="s">
        <v>235</v>
      </c>
      <c r="B4" s="20" t="s">
        <v>222</v>
      </c>
      <c r="C4" s="20" t="s">
        <v>639</v>
      </c>
      <c r="D4" s="20" t="s">
        <v>638</v>
      </c>
      <c r="E4" s="20" t="s">
        <v>640</v>
      </c>
      <c r="F4" s="20" t="s">
        <v>641</v>
      </c>
    </row>
    <row r="5" spans="1:6" ht="67.5" x14ac:dyDescent="0.25">
      <c r="A5" s="20" t="s">
        <v>236</v>
      </c>
      <c r="B5" s="20" t="s">
        <v>223</v>
      </c>
      <c r="C5" s="20" t="s">
        <v>644</v>
      </c>
      <c r="D5" s="20" t="s">
        <v>642</v>
      </c>
      <c r="E5" s="20" t="s">
        <v>689</v>
      </c>
      <c r="F5" s="20" t="s">
        <v>643</v>
      </c>
    </row>
    <row r="6" spans="1:6" ht="67.5" x14ac:dyDescent="0.25">
      <c r="A6" s="20" t="s">
        <v>237</v>
      </c>
      <c r="B6" s="20" t="s">
        <v>224</v>
      </c>
      <c r="C6" s="20" t="s">
        <v>646</v>
      </c>
      <c r="D6" s="20" t="s">
        <v>693</v>
      </c>
      <c r="E6" s="20" t="s">
        <v>694</v>
      </c>
      <c r="F6" s="20" t="s">
        <v>647</v>
      </c>
    </row>
    <row r="7" spans="1:6" ht="67.5" x14ac:dyDescent="0.25">
      <c r="A7" s="20" t="s">
        <v>238</v>
      </c>
      <c r="B7" s="20" t="s">
        <v>225</v>
      </c>
      <c r="C7" s="20" t="s">
        <v>646</v>
      </c>
      <c r="D7" s="20" t="s">
        <v>648</v>
      </c>
      <c r="E7" s="20" t="s">
        <v>649</v>
      </c>
      <c r="F7" s="20" t="s">
        <v>650</v>
      </c>
    </row>
    <row r="8" spans="1:6" ht="54" x14ac:dyDescent="0.25">
      <c r="A8" s="20" t="s">
        <v>239</v>
      </c>
      <c r="B8" s="20" t="s">
        <v>226</v>
      </c>
      <c r="C8" s="20" t="s">
        <v>646</v>
      </c>
      <c r="D8" s="20" t="s">
        <v>648</v>
      </c>
      <c r="E8" s="20" t="s">
        <v>651</v>
      </c>
      <c r="F8" s="20" t="s">
        <v>652</v>
      </c>
    </row>
    <row r="9" spans="1:6" ht="94.5" x14ac:dyDescent="0.25">
      <c r="A9" s="20" t="s">
        <v>240</v>
      </c>
      <c r="B9" s="20" t="s">
        <v>227</v>
      </c>
      <c r="C9" s="20" t="s">
        <v>653</v>
      </c>
      <c r="D9" s="20" t="s">
        <v>654</v>
      </c>
      <c r="E9" s="20" t="s">
        <v>656</v>
      </c>
      <c r="F9" s="20" t="s">
        <v>655</v>
      </c>
    </row>
    <row r="10" spans="1:6" ht="81" x14ac:dyDescent="0.25">
      <c r="A10" s="20" t="s">
        <v>241</v>
      </c>
      <c r="B10" s="20" t="s">
        <v>289</v>
      </c>
      <c r="C10" s="20" t="s">
        <v>653</v>
      </c>
      <c r="D10" s="20" t="s">
        <v>638</v>
      </c>
      <c r="E10" s="20" t="s">
        <v>657</v>
      </c>
      <c r="F10" s="20" t="s">
        <v>658</v>
      </c>
    </row>
    <row r="11" spans="1:6" ht="54" x14ac:dyDescent="0.25">
      <c r="A11" s="20" t="s">
        <v>242</v>
      </c>
      <c r="B11" s="20" t="s">
        <v>290</v>
      </c>
      <c r="C11" s="20" t="s">
        <v>660</v>
      </c>
      <c r="D11" s="20" t="s">
        <v>659</v>
      </c>
      <c r="E11" s="20" t="s">
        <v>661</v>
      </c>
      <c r="F11" s="20" t="s">
        <v>662</v>
      </c>
    </row>
    <row r="12" spans="1:6" ht="67.5" x14ac:dyDescent="0.25">
      <c r="A12" s="20" t="s">
        <v>243</v>
      </c>
      <c r="B12" s="20" t="s">
        <v>303</v>
      </c>
      <c r="C12" s="20" t="s">
        <v>660</v>
      </c>
      <c r="D12" s="20" t="s">
        <v>659</v>
      </c>
      <c r="E12" s="20" t="s">
        <v>663</v>
      </c>
      <c r="F12" s="20" t="s">
        <v>664</v>
      </c>
    </row>
    <row r="13" spans="1:6" ht="94.5" x14ac:dyDescent="0.25">
      <c r="A13" s="20" t="s">
        <v>244</v>
      </c>
      <c r="B13" s="20" t="s">
        <v>304</v>
      </c>
      <c r="C13" s="20" t="s">
        <v>653</v>
      </c>
      <c r="D13" s="20" t="s">
        <v>665</v>
      </c>
      <c r="E13" s="20" t="s">
        <v>666</v>
      </c>
      <c r="F13" s="20" t="s">
        <v>667</v>
      </c>
    </row>
    <row r="14" spans="1:6" ht="67.5" x14ac:dyDescent="0.25">
      <c r="A14" s="20" t="s">
        <v>245</v>
      </c>
      <c r="B14" s="20" t="s">
        <v>305</v>
      </c>
      <c r="C14" s="20" t="s">
        <v>653</v>
      </c>
      <c r="D14" s="20" t="s">
        <v>665</v>
      </c>
      <c r="E14" s="20" t="s">
        <v>668</v>
      </c>
      <c r="F14" s="20" t="s">
        <v>669</v>
      </c>
    </row>
    <row r="15" spans="1:6" ht="67.5" x14ac:dyDescent="0.25">
      <c r="A15" s="20" t="s">
        <v>246</v>
      </c>
      <c r="B15" s="20" t="s">
        <v>306</v>
      </c>
      <c r="C15" s="20" t="s">
        <v>670</v>
      </c>
      <c r="D15" s="20" t="s">
        <v>674</v>
      </c>
      <c r="E15" s="20" t="s">
        <v>675</v>
      </c>
      <c r="F15" s="20" t="s">
        <v>671</v>
      </c>
    </row>
    <row r="16" spans="1:6" ht="94.5" x14ac:dyDescent="0.25">
      <c r="A16" s="20" t="s">
        <v>247</v>
      </c>
      <c r="B16" s="20" t="s">
        <v>307</v>
      </c>
      <c r="C16" s="20" t="s">
        <v>653</v>
      </c>
      <c r="D16" s="20" t="s">
        <v>659</v>
      </c>
      <c r="E16" s="20" t="s">
        <v>672</v>
      </c>
      <c r="F16" s="20" t="s">
        <v>673</v>
      </c>
    </row>
    <row r="17" spans="1:6" ht="67.5" x14ac:dyDescent="0.25">
      <c r="A17" s="20" t="s">
        <v>248</v>
      </c>
      <c r="B17" s="20" t="s">
        <v>312</v>
      </c>
      <c r="C17" s="20" t="s">
        <v>646</v>
      </c>
      <c r="D17" s="20" t="s">
        <v>674</v>
      </c>
      <c r="E17" s="20" t="s">
        <v>676</v>
      </c>
      <c r="F17" s="20" t="s">
        <v>677</v>
      </c>
    </row>
    <row r="18" spans="1:6" ht="94.5" x14ac:dyDescent="0.25">
      <c r="A18" s="20" t="s">
        <v>249</v>
      </c>
      <c r="B18" s="20" t="s">
        <v>326</v>
      </c>
      <c r="C18" s="20" t="s">
        <v>646</v>
      </c>
      <c r="D18" s="20" t="s">
        <v>645</v>
      </c>
      <c r="E18" s="20" t="s">
        <v>711</v>
      </c>
      <c r="F18" s="20" t="s">
        <v>678</v>
      </c>
    </row>
    <row r="19" spans="1:6" ht="67.5" x14ac:dyDescent="0.25">
      <c r="A19" s="20" t="s">
        <v>250</v>
      </c>
      <c r="B19" s="20" t="s">
        <v>327</v>
      </c>
      <c r="C19" s="20" t="s">
        <v>646</v>
      </c>
      <c r="D19" s="20" t="s">
        <v>645</v>
      </c>
      <c r="E19" s="20" t="s">
        <v>680</v>
      </c>
      <c r="F19" s="20" t="s">
        <v>681</v>
      </c>
    </row>
  </sheetData>
  <mergeCells count="1">
    <mergeCell ref="B1:E1"/>
  </mergeCells>
  <phoneticPr fontId="24" type="noConversion"/>
  <hyperlinks>
    <hyperlink ref="A1" location="criticidad_personas!A1" display="Anterior" xr:uid="{ABCCB6D8-54F7-4B0D-9F81-CAD6B51EF918}"/>
    <hyperlink ref="F1" location="valoracion_riesgo!A1" display="Siguiente" xr:uid="{1F80D718-142D-4E26-86D9-2F87C31CEBD6}"/>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525C00-979F-4449-BCF7-A7D6E9EE9CB4}">
  <sheetPr>
    <pageSetUpPr fitToPage="1"/>
  </sheetPr>
  <dimension ref="A1:D147"/>
  <sheetViews>
    <sheetView workbookViewId="0">
      <selection activeCell="C3" sqref="C3"/>
    </sheetView>
  </sheetViews>
  <sheetFormatPr baseColWidth="10" defaultRowHeight="13.5" x14ac:dyDescent="0.25"/>
  <cols>
    <col min="1" max="1" width="15.140625" style="19" customWidth="1"/>
    <col min="2" max="2" width="11.42578125" style="19"/>
    <col min="3" max="3" width="83.28515625" style="19" customWidth="1"/>
    <col min="4" max="4" width="17.5703125" style="19" customWidth="1"/>
    <col min="5" max="16384" width="11.42578125" style="19"/>
  </cols>
  <sheetData>
    <row r="1" spans="1:3" ht="15" x14ac:dyDescent="0.25">
      <c r="A1" s="65" t="s">
        <v>329</v>
      </c>
      <c r="B1" s="65" t="s">
        <v>330</v>
      </c>
      <c r="C1" s="65" t="s">
        <v>331</v>
      </c>
    </row>
    <row r="2" spans="1:3" x14ac:dyDescent="0.25">
      <c r="A2" s="117" t="s">
        <v>10</v>
      </c>
      <c r="B2" s="66" t="s">
        <v>332</v>
      </c>
      <c r="C2" s="66" t="s">
        <v>333</v>
      </c>
    </row>
    <row r="3" spans="1:3" x14ac:dyDescent="0.25">
      <c r="A3" s="117"/>
      <c r="B3" s="66" t="s">
        <v>334</v>
      </c>
      <c r="C3" s="66" t="s">
        <v>335</v>
      </c>
    </row>
    <row r="4" spans="1:3" x14ac:dyDescent="0.25">
      <c r="A4" s="117"/>
      <c r="B4" s="66" t="s">
        <v>336</v>
      </c>
      <c r="C4" s="66" t="s">
        <v>337</v>
      </c>
    </row>
    <row r="5" spans="1:3" x14ac:dyDescent="0.25">
      <c r="A5" s="117"/>
      <c r="B5" s="66" t="s">
        <v>338</v>
      </c>
      <c r="C5" s="66" t="s">
        <v>339</v>
      </c>
    </row>
    <row r="6" spans="1:3" x14ac:dyDescent="0.25">
      <c r="A6" s="117"/>
      <c r="B6" s="66" t="s">
        <v>340</v>
      </c>
      <c r="C6" s="66" t="s">
        <v>341</v>
      </c>
    </row>
    <row r="7" spans="1:3" x14ac:dyDescent="0.25">
      <c r="A7" s="117"/>
      <c r="B7" s="66" t="s">
        <v>342</v>
      </c>
      <c r="C7" s="66" t="s">
        <v>343</v>
      </c>
    </row>
    <row r="8" spans="1:3" x14ac:dyDescent="0.25">
      <c r="A8" s="117"/>
      <c r="B8" s="66" t="s">
        <v>344</v>
      </c>
      <c r="C8" s="66" t="s">
        <v>345</v>
      </c>
    </row>
    <row r="9" spans="1:3" x14ac:dyDescent="0.25">
      <c r="A9" s="117"/>
      <c r="B9" s="66" t="s">
        <v>346</v>
      </c>
      <c r="C9" s="66" t="s">
        <v>347</v>
      </c>
    </row>
    <row r="10" spans="1:3" x14ac:dyDescent="0.25">
      <c r="A10" s="117"/>
      <c r="B10" s="66" t="s">
        <v>348</v>
      </c>
      <c r="C10" s="66" t="s">
        <v>349</v>
      </c>
    </row>
    <row r="11" spans="1:3" x14ac:dyDescent="0.25">
      <c r="A11" s="117"/>
      <c r="B11" s="66" t="s">
        <v>350</v>
      </c>
      <c r="C11" s="66" t="s">
        <v>351</v>
      </c>
    </row>
    <row r="12" spans="1:3" x14ac:dyDescent="0.25">
      <c r="A12" s="115" t="s">
        <v>9</v>
      </c>
      <c r="B12" s="67" t="s">
        <v>352</v>
      </c>
      <c r="C12" s="67" t="s">
        <v>353</v>
      </c>
    </row>
    <row r="13" spans="1:3" x14ac:dyDescent="0.25">
      <c r="A13" s="115"/>
      <c r="B13" s="67" t="s">
        <v>354</v>
      </c>
      <c r="C13" s="67" t="s">
        <v>355</v>
      </c>
    </row>
    <row r="14" spans="1:3" x14ac:dyDescent="0.25">
      <c r="A14" s="115"/>
      <c r="B14" s="67" t="s">
        <v>356</v>
      </c>
      <c r="C14" s="67" t="s">
        <v>357</v>
      </c>
    </row>
    <row r="15" spans="1:3" ht="27" x14ac:dyDescent="0.25">
      <c r="A15" s="115"/>
      <c r="B15" s="67" t="s">
        <v>358</v>
      </c>
      <c r="C15" s="67" t="s">
        <v>359</v>
      </c>
    </row>
    <row r="16" spans="1:3" x14ac:dyDescent="0.25">
      <c r="A16" s="115"/>
      <c r="B16" s="67" t="s">
        <v>360</v>
      </c>
      <c r="C16" s="67" t="s">
        <v>361</v>
      </c>
    </row>
    <row r="17" spans="1:3" x14ac:dyDescent="0.25">
      <c r="A17" s="115"/>
      <c r="B17" s="67" t="s">
        <v>362</v>
      </c>
      <c r="C17" s="67" t="s">
        <v>363</v>
      </c>
    </row>
    <row r="18" spans="1:3" x14ac:dyDescent="0.25">
      <c r="A18" s="115"/>
      <c r="B18" s="67" t="s">
        <v>364</v>
      </c>
      <c r="C18" s="67" t="s">
        <v>365</v>
      </c>
    </row>
    <row r="19" spans="1:3" x14ac:dyDescent="0.25">
      <c r="A19" s="115"/>
      <c r="B19" s="67" t="s">
        <v>366</v>
      </c>
      <c r="C19" s="67" t="s">
        <v>367</v>
      </c>
    </row>
    <row r="20" spans="1:3" x14ac:dyDescent="0.25">
      <c r="A20" s="115"/>
      <c r="B20" s="67" t="s">
        <v>368</v>
      </c>
      <c r="C20" s="67" t="s">
        <v>111</v>
      </c>
    </row>
    <row r="21" spans="1:3" x14ac:dyDescent="0.25">
      <c r="A21" s="115"/>
      <c r="B21" s="67" t="s">
        <v>369</v>
      </c>
      <c r="C21" s="67" t="s">
        <v>370</v>
      </c>
    </row>
    <row r="22" spans="1:3" x14ac:dyDescent="0.25">
      <c r="A22" s="115"/>
      <c r="B22" s="67" t="s">
        <v>371</v>
      </c>
      <c r="C22" s="67" t="s">
        <v>372</v>
      </c>
    </row>
    <row r="23" spans="1:3" x14ac:dyDescent="0.25">
      <c r="A23" s="115"/>
      <c r="B23" s="67" t="s">
        <v>373</v>
      </c>
      <c r="C23" s="67" t="s">
        <v>374</v>
      </c>
    </row>
    <row r="24" spans="1:3" ht="27" x14ac:dyDescent="0.25">
      <c r="A24" s="115"/>
      <c r="B24" s="67" t="s">
        <v>375</v>
      </c>
      <c r="C24" s="67" t="s">
        <v>376</v>
      </c>
    </row>
    <row r="25" spans="1:3" x14ac:dyDescent="0.25">
      <c r="A25" s="115"/>
      <c r="B25" s="67" t="s">
        <v>377</v>
      </c>
      <c r="C25" s="67" t="s">
        <v>378</v>
      </c>
    </row>
    <row r="26" spans="1:3" x14ac:dyDescent="0.25">
      <c r="A26" s="115"/>
      <c r="B26" s="67" t="s">
        <v>379</v>
      </c>
      <c r="C26" s="67" t="s">
        <v>380</v>
      </c>
    </row>
    <row r="27" spans="1:3" x14ac:dyDescent="0.25">
      <c r="A27" s="115"/>
      <c r="B27" s="67" t="s">
        <v>381</v>
      </c>
      <c r="C27" s="67" t="s">
        <v>382</v>
      </c>
    </row>
    <row r="28" spans="1:3" x14ac:dyDescent="0.25">
      <c r="A28" s="115"/>
      <c r="B28" s="67" t="s">
        <v>383</v>
      </c>
      <c r="C28" s="67" t="s">
        <v>384</v>
      </c>
    </row>
    <row r="29" spans="1:3" x14ac:dyDescent="0.25">
      <c r="A29" s="115"/>
      <c r="B29" s="67" t="s">
        <v>385</v>
      </c>
      <c r="C29" s="67" t="s">
        <v>386</v>
      </c>
    </row>
    <row r="30" spans="1:3" x14ac:dyDescent="0.25">
      <c r="A30" s="115"/>
      <c r="B30" s="67" t="s">
        <v>387</v>
      </c>
      <c r="C30" s="67" t="s">
        <v>388</v>
      </c>
    </row>
    <row r="31" spans="1:3" x14ac:dyDescent="0.25">
      <c r="A31" s="115"/>
      <c r="B31" s="67" t="s">
        <v>389</v>
      </c>
      <c r="C31" s="67" t="s">
        <v>390</v>
      </c>
    </row>
    <row r="32" spans="1:3" x14ac:dyDescent="0.25">
      <c r="A32" s="115"/>
      <c r="B32" s="67" t="s">
        <v>391</v>
      </c>
      <c r="C32" s="67" t="s">
        <v>392</v>
      </c>
    </row>
    <row r="33" spans="1:3" x14ac:dyDescent="0.25">
      <c r="A33" s="115"/>
      <c r="B33" s="67" t="s">
        <v>393</v>
      </c>
      <c r="C33" s="67" t="s">
        <v>394</v>
      </c>
    </row>
    <row r="34" spans="1:3" x14ac:dyDescent="0.25">
      <c r="A34" s="117" t="s">
        <v>395</v>
      </c>
      <c r="B34" s="66" t="s">
        <v>396</v>
      </c>
      <c r="C34" s="66" t="s">
        <v>397</v>
      </c>
    </row>
    <row r="35" spans="1:3" x14ac:dyDescent="0.25">
      <c r="A35" s="117"/>
      <c r="B35" s="66" t="s">
        <v>398</v>
      </c>
      <c r="C35" s="66" t="s">
        <v>399</v>
      </c>
    </row>
    <row r="36" spans="1:3" x14ac:dyDescent="0.25">
      <c r="A36" s="117"/>
      <c r="B36" s="66" t="s">
        <v>400</v>
      </c>
      <c r="C36" s="66" t="s">
        <v>401</v>
      </c>
    </row>
    <row r="37" spans="1:3" x14ac:dyDescent="0.25">
      <c r="A37" s="117"/>
      <c r="B37" s="66" t="s">
        <v>402</v>
      </c>
      <c r="C37" s="66" t="s">
        <v>403</v>
      </c>
    </row>
    <row r="38" spans="1:3" x14ac:dyDescent="0.25">
      <c r="A38" s="117"/>
      <c r="B38" s="66" t="s">
        <v>404</v>
      </c>
      <c r="C38" s="66" t="s">
        <v>405</v>
      </c>
    </row>
    <row r="39" spans="1:3" ht="27" x14ac:dyDescent="0.25">
      <c r="A39" s="117"/>
      <c r="B39" s="66" t="s">
        <v>406</v>
      </c>
      <c r="C39" s="66" t="s">
        <v>407</v>
      </c>
    </row>
    <row r="40" spans="1:3" x14ac:dyDescent="0.25">
      <c r="A40" s="117"/>
      <c r="B40" s="66" t="s">
        <v>408</v>
      </c>
      <c r="C40" s="66" t="s">
        <v>409</v>
      </c>
    </row>
    <row r="41" spans="1:3" x14ac:dyDescent="0.25">
      <c r="A41" s="117"/>
      <c r="B41" s="66" t="s">
        <v>410</v>
      </c>
      <c r="C41" s="66" t="s">
        <v>411</v>
      </c>
    </row>
    <row r="42" spans="1:3" x14ac:dyDescent="0.25">
      <c r="A42" s="117"/>
      <c r="B42" s="66" t="s">
        <v>412</v>
      </c>
      <c r="C42" s="66" t="s">
        <v>413</v>
      </c>
    </row>
    <row r="43" spans="1:3" x14ac:dyDescent="0.25">
      <c r="A43" s="117"/>
      <c r="B43" s="66" t="s">
        <v>414</v>
      </c>
      <c r="C43" s="66" t="s">
        <v>415</v>
      </c>
    </row>
    <row r="44" spans="1:3" x14ac:dyDescent="0.25">
      <c r="A44" s="115" t="s">
        <v>416</v>
      </c>
      <c r="B44" s="67" t="s">
        <v>417</v>
      </c>
      <c r="C44" s="67" t="s">
        <v>418</v>
      </c>
    </row>
    <row r="45" spans="1:3" x14ac:dyDescent="0.25">
      <c r="A45" s="115"/>
      <c r="B45" s="67" t="s">
        <v>419</v>
      </c>
      <c r="C45" s="67" t="s">
        <v>420</v>
      </c>
    </row>
    <row r="46" spans="1:3" x14ac:dyDescent="0.25">
      <c r="A46" s="115"/>
      <c r="B46" s="67" t="s">
        <v>421</v>
      </c>
      <c r="C46" s="67" t="s">
        <v>422</v>
      </c>
    </row>
    <row r="47" spans="1:3" x14ac:dyDescent="0.25">
      <c r="A47" s="115"/>
      <c r="B47" s="67" t="s">
        <v>423</v>
      </c>
      <c r="C47" s="67" t="s">
        <v>424</v>
      </c>
    </row>
    <row r="48" spans="1:3" x14ac:dyDescent="0.25">
      <c r="A48" s="115"/>
      <c r="B48" s="67" t="s">
        <v>425</v>
      </c>
      <c r="C48" s="67" t="s">
        <v>426</v>
      </c>
    </row>
    <row r="49" spans="1:3" x14ac:dyDescent="0.25">
      <c r="A49" s="115"/>
      <c r="B49" s="67" t="s">
        <v>427</v>
      </c>
      <c r="C49" s="67" t="s">
        <v>428</v>
      </c>
    </row>
    <row r="50" spans="1:3" x14ac:dyDescent="0.25">
      <c r="A50" s="115"/>
      <c r="B50" s="67" t="s">
        <v>429</v>
      </c>
      <c r="C50" s="67" t="s">
        <v>430</v>
      </c>
    </row>
    <row r="51" spans="1:3" ht="27" x14ac:dyDescent="0.25">
      <c r="A51" s="115"/>
      <c r="B51" s="67" t="s">
        <v>431</v>
      </c>
      <c r="C51" s="67" t="s">
        <v>432</v>
      </c>
    </row>
    <row r="52" spans="1:3" x14ac:dyDescent="0.25">
      <c r="A52" s="117" t="s">
        <v>143</v>
      </c>
      <c r="B52" s="66" t="s">
        <v>433</v>
      </c>
      <c r="C52" s="66" t="s">
        <v>434</v>
      </c>
    </row>
    <row r="53" spans="1:3" x14ac:dyDescent="0.25">
      <c r="A53" s="117"/>
      <c r="B53" s="66" t="s">
        <v>435</v>
      </c>
      <c r="C53" s="66" t="s">
        <v>436</v>
      </c>
    </row>
    <row r="54" spans="1:3" x14ac:dyDescent="0.25">
      <c r="A54" s="117"/>
      <c r="B54" s="66" t="s">
        <v>437</v>
      </c>
      <c r="C54" s="66" t="s">
        <v>438</v>
      </c>
    </row>
    <row r="55" spans="1:3" x14ac:dyDescent="0.25">
      <c r="A55" s="117"/>
      <c r="B55" s="66" t="s">
        <v>439</v>
      </c>
      <c r="C55" s="66" t="s">
        <v>161</v>
      </c>
    </row>
    <row r="56" spans="1:3" ht="27" x14ac:dyDescent="0.25">
      <c r="A56" s="115" t="s">
        <v>440</v>
      </c>
      <c r="B56" s="67" t="s">
        <v>441</v>
      </c>
      <c r="C56" s="67" t="s">
        <v>442</v>
      </c>
    </row>
    <row r="57" spans="1:3" ht="27" x14ac:dyDescent="0.25">
      <c r="A57" s="115"/>
      <c r="B57" s="67" t="s">
        <v>443</v>
      </c>
      <c r="C57" s="67" t="s">
        <v>444</v>
      </c>
    </row>
    <row r="58" spans="1:3" ht="27" x14ac:dyDescent="0.25">
      <c r="A58" s="115"/>
      <c r="B58" s="67" t="s">
        <v>445</v>
      </c>
      <c r="C58" s="67" t="s">
        <v>446</v>
      </c>
    </row>
    <row r="59" spans="1:3" ht="27" x14ac:dyDescent="0.25">
      <c r="A59" s="115"/>
      <c r="B59" s="67" t="s">
        <v>447</v>
      </c>
      <c r="C59" s="67" t="s">
        <v>448</v>
      </c>
    </row>
    <row r="60" spans="1:3" x14ac:dyDescent="0.25">
      <c r="A60" s="115"/>
      <c r="B60" s="67" t="s">
        <v>449</v>
      </c>
      <c r="C60" s="67" t="s">
        <v>450</v>
      </c>
    </row>
    <row r="61" spans="1:3" ht="27" x14ac:dyDescent="0.25">
      <c r="A61" s="115"/>
      <c r="B61" s="67" t="s">
        <v>451</v>
      </c>
      <c r="C61" s="67" t="s">
        <v>452</v>
      </c>
    </row>
    <row r="62" spans="1:3" ht="27" x14ac:dyDescent="0.25">
      <c r="A62" s="115"/>
      <c r="B62" s="67" t="s">
        <v>453</v>
      </c>
      <c r="C62" s="67" t="s">
        <v>454</v>
      </c>
    </row>
    <row r="63" spans="1:3" x14ac:dyDescent="0.25">
      <c r="A63" s="115"/>
      <c r="B63" s="67" t="s">
        <v>455</v>
      </c>
      <c r="C63" s="67" t="s">
        <v>456</v>
      </c>
    </row>
    <row r="64" spans="1:3" x14ac:dyDescent="0.25">
      <c r="A64" s="115"/>
      <c r="B64" s="67" t="s">
        <v>457</v>
      </c>
      <c r="C64" s="67" t="s">
        <v>458</v>
      </c>
    </row>
    <row r="65" spans="1:3" ht="27" x14ac:dyDescent="0.25">
      <c r="A65" s="115"/>
      <c r="B65" s="67" t="s">
        <v>459</v>
      </c>
      <c r="C65" s="67" t="s">
        <v>460</v>
      </c>
    </row>
    <row r="66" spans="1:3" ht="27" x14ac:dyDescent="0.25">
      <c r="A66" s="115"/>
      <c r="B66" s="67" t="s">
        <v>461</v>
      </c>
      <c r="C66" s="67" t="s">
        <v>462</v>
      </c>
    </row>
    <row r="67" spans="1:3" ht="27" x14ac:dyDescent="0.25">
      <c r="A67" s="115"/>
      <c r="B67" s="67" t="s">
        <v>463</v>
      </c>
      <c r="C67" s="67" t="s">
        <v>464</v>
      </c>
    </row>
    <row r="68" spans="1:3" ht="27" x14ac:dyDescent="0.25">
      <c r="A68" s="115"/>
      <c r="B68" s="67" t="s">
        <v>465</v>
      </c>
      <c r="C68" s="67" t="s">
        <v>466</v>
      </c>
    </row>
    <row r="69" spans="1:3" x14ac:dyDescent="0.25">
      <c r="A69" s="115"/>
      <c r="B69" s="67" t="s">
        <v>467</v>
      </c>
      <c r="C69" s="67" t="s">
        <v>468</v>
      </c>
    </row>
    <row r="70" spans="1:3" x14ac:dyDescent="0.25">
      <c r="A70" s="115"/>
      <c r="B70" s="67" t="s">
        <v>469</v>
      </c>
      <c r="C70" s="67" t="s">
        <v>470</v>
      </c>
    </row>
    <row r="71" spans="1:3" ht="27" x14ac:dyDescent="0.25">
      <c r="A71" s="115"/>
      <c r="B71" s="67" t="s">
        <v>471</v>
      </c>
      <c r="C71" s="67" t="s">
        <v>472</v>
      </c>
    </row>
    <row r="72" spans="1:3" ht="27" x14ac:dyDescent="0.25">
      <c r="A72" s="115"/>
      <c r="B72" s="67" t="s">
        <v>473</v>
      </c>
      <c r="C72" s="67" t="s">
        <v>474</v>
      </c>
    </row>
    <row r="73" spans="1:3" ht="27" x14ac:dyDescent="0.25">
      <c r="A73" s="115"/>
      <c r="B73" s="67" t="s">
        <v>475</v>
      </c>
      <c r="C73" s="67" t="s">
        <v>476</v>
      </c>
    </row>
    <row r="74" spans="1:3" ht="27" x14ac:dyDescent="0.25">
      <c r="A74" s="115"/>
      <c r="B74" s="67" t="s">
        <v>477</v>
      </c>
      <c r="C74" s="67" t="s">
        <v>478</v>
      </c>
    </row>
    <row r="75" spans="1:3" ht="27" x14ac:dyDescent="0.25">
      <c r="A75" s="115"/>
      <c r="B75" s="67" t="s">
        <v>479</v>
      </c>
      <c r="C75" s="67" t="s">
        <v>480</v>
      </c>
    </row>
    <row r="76" spans="1:3" ht="27" x14ac:dyDescent="0.25">
      <c r="A76" s="115"/>
      <c r="B76" s="67" t="s">
        <v>481</v>
      </c>
      <c r="C76" s="67" t="s">
        <v>482</v>
      </c>
    </row>
    <row r="77" spans="1:3" ht="27" x14ac:dyDescent="0.25">
      <c r="A77" s="115"/>
      <c r="B77" s="67" t="s">
        <v>483</v>
      </c>
      <c r="C77" s="67" t="s">
        <v>484</v>
      </c>
    </row>
    <row r="78" spans="1:3" x14ac:dyDescent="0.25">
      <c r="A78" s="115"/>
      <c r="B78" s="67" t="s">
        <v>485</v>
      </c>
      <c r="C78" s="67" t="s">
        <v>486</v>
      </c>
    </row>
    <row r="79" spans="1:3" x14ac:dyDescent="0.25">
      <c r="A79" s="115"/>
      <c r="B79" s="67" t="s">
        <v>487</v>
      </c>
      <c r="C79" s="67" t="s">
        <v>488</v>
      </c>
    </row>
    <row r="80" spans="1:3" ht="27" x14ac:dyDescent="0.25">
      <c r="A80" s="115"/>
      <c r="B80" s="67" t="s">
        <v>489</v>
      </c>
      <c r="C80" s="67" t="s">
        <v>490</v>
      </c>
    </row>
    <row r="81" spans="1:4" ht="27" x14ac:dyDescent="0.25">
      <c r="A81" s="115"/>
      <c r="B81" s="67" t="s">
        <v>491</v>
      </c>
      <c r="C81" s="67" t="s">
        <v>492</v>
      </c>
    </row>
    <row r="82" spans="1:4" ht="27" x14ac:dyDescent="0.25">
      <c r="A82" s="115"/>
      <c r="B82" s="67" t="s">
        <v>493</v>
      </c>
      <c r="C82" s="67" t="s">
        <v>494</v>
      </c>
    </row>
    <row r="83" spans="1:4" ht="27" x14ac:dyDescent="0.25">
      <c r="A83" s="115"/>
      <c r="B83" s="67" t="s">
        <v>495</v>
      </c>
      <c r="C83" s="67" t="s">
        <v>496</v>
      </c>
    </row>
    <row r="86" spans="1:4" s="69" customFormat="1" ht="30" x14ac:dyDescent="0.25">
      <c r="A86" s="68" t="s">
        <v>329</v>
      </c>
      <c r="B86" s="68" t="s">
        <v>330</v>
      </c>
      <c r="C86" s="68" t="s">
        <v>497</v>
      </c>
      <c r="D86" s="68" t="s">
        <v>498</v>
      </c>
    </row>
    <row r="87" spans="1:4" x14ac:dyDescent="0.25">
      <c r="A87" s="118" t="s">
        <v>499</v>
      </c>
      <c r="B87" s="70" t="s">
        <v>500</v>
      </c>
      <c r="C87" s="70" t="s">
        <v>501</v>
      </c>
      <c r="D87" s="71" t="s">
        <v>502</v>
      </c>
    </row>
    <row r="88" spans="1:4" x14ac:dyDescent="0.25">
      <c r="A88" s="118"/>
      <c r="B88" s="70" t="s">
        <v>503</v>
      </c>
      <c r="C88" s="70" t="s">
        <v>504</v>
      </c>
      <c r="D88" s="71" t="s">
        <v>502</v>
      </c>
    </row>
    <row r="89" spans="1:4" x14ac:dyDescent="0.25">
      <c r="A89" s="118"/>
      <c r="B89" s="70" t="s">
        <v>505</v>
      </c>
      <c r="C89" s="70" t="s">
        <v>506</v>
      </c>
      <c r="D89" s="71" t="s">
        <v>502</v>
      </c>
    </row>
    <row r="90" spans="1:4" x14ac:dyDescent="0.25">
      <c r="A90" s="118"/>
      <c r="B90" s="70" t="s">
        <v>507</v>
      </c>
      <c r="C90" s="70" t="s">
        <v>508</v>
      </c>
      <c r="D90" s="71" t="s">
        <v>502</v>
      </c>
    </row>
    <row r="91" spans="1:4" x14ac:dyDescent="0.25">
      <c r="A91" s="118"/>
      <c r="B91" s="70" t="s">
        <v>509</v>
      </c>
      <c r="C91" s="70" t="s">
        <v>510</v>
      </c>
      <c r="D91" s="71" t="s">
        <v>502</v>
      </c>
    </row>
    <row r="92" spans="1:4" x14ac:dyDescent="0.25">
      <c r="A92" s="118"/>
      <c r="B92" s="70" t="s">
        <v>511</v>
      </c>
      <c r="C92" s="70" t="s">
        <v>512</v>
      </c>
      <c r="D92" s="71" t="s">
        <v>502</v>
      </c>
    </row>
    <row r="93" spans="1:4" x14ac:dyDescent="0.25">
      <c r="A93" s="120" t="s">
        <v>513</v>
      </c>
      <c r="B93" s="72" t="s">
        <v>514</v>
      </c>
      <c r="C93" s="72" t="s">
        <v>515</v>
      </c>
      <c r="D93" s="73" t="s">
        <v>516</v>
      </c>
    </row>
    <row r="94" spans="1:4" x14ac:dyDescent="0.25">
      <c r="A94" s="120"/>
      <c r="B94" s="72" t="s">
        <v>517</v>
      </c>
      <c r="C94" s="72" t="s">
        <v>518</v>
      </c>
      <c r="D94" s="73" t="s">
        <v>516</v>
      </c>
    </row>
    <row r="95" spans="1:4" x14ac:dyDescent="0.25">
      <c r="A95" s="120"/>
      <c r="B95" s="72" t="s">
        <v>519</v>
      </c>
      <c r="C95" s="72" t="s">
        <v>520</v>
      </c>
      <c r="D95" s="73" t="s">
        <v>516</v>
      </c>
    </row>
    <row r="96" spans="1:4" x14ac:dyDescent="0.25">
      <c r="A96" s="120"/>
      <c r="B96" s="72" t="s">
        <v>521</v>
      </c>
      <c r="C96" s="72" t="s">
        <v>522</v>
      </c>
      <c r="D96" s="73" t="s">
        <v>516</v>
      </c>
    </row>
    <row r="97" spans="1:4" x14ac:dyDescent="0.25">
      <c r="A97" s="120"/>
      <c r="B97" s="72" t="s">
        <v>523</v>
      </c>
      <c r="C97" s="72" t="s">
        <v>46</v>
      </c>
      <c r="D97" s="73" t="s">
        <v>516</v>
      </c>
    </row>
    <row r="98" spans="1:4" x14ac:dyDescent="0.25">
      <c r="A98" s="120"/>
      <c r="B98" s="72" t="s">
        <v>524</v>
      </c>
      <c r="C98" s="72" t="s">
        <v>525</v>
      </c>
      <c r="D98" s="73" t="s">
        <v>516</v>
      </c>
    </row>
    <row r="99" spans="1:4" x14ac:dyDescent="0.25">
      <c r="A99" s="118" t="s">
        <v>526</v>
      </c>
      <c r="B99" s="70" t="s">
        <v>527</v>
      </c>
      <c r="C99" s="70" t="s">
        <v>528</v>
      </c>
      <c r="D99" s="71" t="s">
        <v>529</v>
      </c>
    </row>
    <row r="100" spans="1:4" x14ac:dyDescent="0.25">
      <c r="A100" s="118"/>
      <c r="B100" s="70" t="s">
        <v>530</v>
      </c>
      <c r="C100" s="70" t="s">
        <v>531</v>
      </c>
      <c r="D100" s="71" t="s">
        <v>529</v>
      </c>
    </row>
    <row r="101" spans="1:4" x14ac:dyDescent="0.25">
      <c r="A101" s="118"/>
      <c r="B101" s="70" t="s">
        <v>532</v>
      </c>
      <c r="C101" s="70" t="s">
        <v>533</v>
      </c>
      <c r="D101" s="71" t="s">
        <v>502</v>
      </c>
    </row>
    <row r="102" spans="1:4" x14ac:dyDescent="0.25">
      <c r="A102" s="118"/>
      <c r="B102" s="70" t="s">
        <v>534</v>
      </c>
      <c r="C102" s="70" t="s">
        <v>535</v>
      </c>
      <c r="D102" s="71" t="s">
        <v>502</v>
      </c>
    </row>
    <row r="103" spans="1:4" x14ac:dyDescent="0.25">
      <c r="A103" s="118"/>
      <c r="B103" s="70" t="s">
        <v>536</v>
      </c>
      <c r="C103" s="70" t="s">
        <v>537</v>
      </c>
      <c r="D103" s="71" t="s">
        <v>529</v>
      </c>
    </row>
    <row r="104" spans="1:4" x14ac:dyDescent="0.25">
      <c r="A104" s="118"/>
      <c r="B104" s="70" t="s">
        <v>538</v>
      </c>
      <c r="C104" s="70" t="s">
        <v>539</v>
      </c>
      <c r="D104" s="71" t="s">
        <v>502</v>
      </c>
    </row>
    <row r="105" spans="1:4" x14ac:dyDescent="0.25">
      <c r="A105" s="118"/>
      <c r="B105" s="70" t="s">
        <v>540</v>
      </c>
      <c r="C105" s="70" t="s">
        <v>541</v>
      </c>
      <c r="D105" s="71" t="s">
        <v>502</v>
      </c>
    </row>
    <row r="106" spans="1:4" x14ac:dyDescent="0.25">
      <c r="A106" s="118"/>
      <c r="B106" s="70" t="s">
        <v>542</v>
      </c>
      <c r="C106" s="70" t="s">
        <v>543</v>
      </c>
      <c r="D106" s="71" t="s">
        <v>502</v>
      </c>
    </row>
    <row r="107" spans="1:4" x14ac:dyDescent="0.25">
      <c r="A107" s="120" t="s">
        <v>544</v>
      </c>
      <c r="B107" s="72" t="s">
        <v>545</v>
      </c>
      <c r="C107" s="72" t="s">
        <v>546</v>
      </c>
      <c r="D107" s="73" t="s">
        <v>547</v>
      </c>
    </row>
    <row r="108" spans="1:4" x14ac:dyDescent="0.25">
      <c r="A108" s="120"/>
      <c r="B108" s="72" t="s">
        <v>548</v>
      </c>
      <c r="C108" s="72" t="s">
        <v>549</v>
      </c>
      <c r="D108" s="73" t="s">
        <v>529</v>
      </c>
    </row>
    <row r="109" spans="1:4" x14ac:dyDescent="0.25">
      <c r="A109" s="120"/>
      <c r="B109" s="72" t="s">
        <v>550</v>
      </c>
      <c r="C109" s="72" t="s">
        <v>551</v>
      </c>
      <c r="D109" s="73" t="s">
        <v>529</v>
      </c>
    </row>
    <row r="110" spans="1:4" x14ac:dyDescent="0.25">
      <c r="A110" s="118" t="s">
        <v>552</v>
      </c>
      <c r="B110" s="70" t="s">
        <v>553</v>
      </c>
      <c r="C110" s="70" t="s">
        <v>554</v>
      </c>
      <c r="D110" s="71" t="s">
        <v>555</v>
      </c>
    </row>
    <row r="111" spans="1:4" x14ac:dyDescent="0.25">
      <c r="A111" s="118"/>
      <c r="B111" s="70" t="s">
        <v>556</v>
      </c>
      <c r="C111" s="70" t="s">
        <v>42</v>
      </c>
      <c r="D111" s="71" t="s">
        <v>555</v>
      </c>
    </row>
    <row r="112" spans="1:4" x14ac:dyDescent="0.25">
      <c r="A112" s="118"/>
      <c r="B112" s="70" t="s">
        <v>557</v>
      </c>
      <c r="C112" s="70" t="s">
        <v>558</v>
      </c>
      <c r="D112" s="71" t="s">
        <v>555</v>
      </c>
    </row>
    <row r="113" spans="1:4" x14ac:dyDescent="0.25">
      <c r="A113" s="118"/>
      <c r="B113" s="70" t="s">
        <v>559</v>
      </c>
      <c r="C113" s="70" t="s">
        <v>560</v>
      </c>
      <c r="D113" s="71" t="s">
        <v>555</v>
      </c>
    </row>
    <row r="114" spans="1:4" x14ac:dyDescent="0.25">
      <c r="A114" s="118"/>
      <c r="B114" s="70" t="s">
        <v>561</v>
      </c>
      <c r="C114" s="70" t="s">
        <v>562</v>
      </c>
      <c r="D114" s="71" t="s">
        <v>555</v>
      </c>
    </row>
    <row r="115" spans="1:4" x14ac:dyDescent="0.25">
      <c r="A115" s="118"/>
      <c r="B115" s="70" t="s">
        <v>563</v>
      </c>
      <c r="C115" s="70" t="s">
        <v>162</v>
      </c>
      <c r="D115" s="71" t="s">
        <v>555</v>
      </c>
    </row>
    <row r="116" spans="1:4" x14ac:dyDescent="0.25">
      <c r="A116" s="118"/>
      <c r="B116" s="70" t="s">
        <v>564</v>
      </c>
      <c r="C116" s="70" t="s">
        <v>565</v>
      </c>
      <c r="D116" s="71" t="s">
        <v>555</v>
      </c>
    </row>
    <row r="117" spans="1:4" x14ac:dyDescent="0.25">
      <c r="A117" s="118"/>
      <c r="B117" s="70" t="s">
        <v>566</v>
      </c>
      <c r="C117" s="70" t="s">
        <v>567</v>
      </c>
      <c r="D117" s="71" t="s">
        <v>555</v>
      </c>
    </row>
    <row r="118" spans="1:4" x14ac:dyDescent="0.25">
      <c r="A118" s="118"/>
      <c r="B118" s="70" t="s">
        <v>568</v>
      </c>
      <c r="C118" s="70" t="s">
        <v>569</v>
      </c>
      <c r="D118" s="71" t="s">
        <v>555</v>
      </c>
    </row>
    <row r="119" spans="1:4" x14ac:dyDescent="0.25">
      <c r="A119" s="118"/>
      <c r="B119" s="70" t="s">
        <v>570</v>
      </c>
      <c r="C119" s="70" t="s">
        <v>571</v>
      </c>
      <c r="D119" s="71" t="s">
        <v>572</v>
      </c>
    </row>
    <row r="120" spans="1:4" x14ac:dyDescent="0.25">
      <c r="A120" s="118"/>
      <c r="B120" s="70" t="s">
        <v>573</v>
      </c>
      <c r="C120" s="70" t="s">
        <v>574</v>
      </c>
      <c r="D120" s="71" t="s">
        <v>572</v>
      </c>
    </row>
    <row r="121" spans="1:4" x14ac:dyDescent="0.25">
      <c r="A121" s="118"/>
      <c r="B121" s="70" t="s">
        <v>575</v>
      </c>
      <c r="C121" s="70" t="s">
        <v>576</v>
      </c>
      <c r="D121" s="71" t="s">
        <v>555</v>
      </c>
    </row>
    <row r="122" spans="1:4" x14ac:dyDescent="0.25">
      <c r="A122" s="118"/>
      <c r="B122" s="70" t="s">
        <v>577</v>
      </c>
      <c r="C122" s="70" t="s">
        <v>578</v>
      </c>
      <c r="D122" s="71" t="s">
        <v>572</v>
      </c>
    </row>
    <row r="123" spans="1:4" x14ac:dyDescent="0.25">
      <c r="A123" s="118"/>
      <c r="B123" s="70" t="s">
        <v>579</v>
      </c>
      <c r="C123" s="70" t="s">
        <v>580</v>
      </c>
      <c r="D123" s="71" t="s">
        <v>555</v>
      </c>
    </row>
    <row r="124" spans="1:4" x14ac:dyDescent="0.25">
      <c r="A124" s="118"/>
      <c r="B124" s="70" t="s">
        <v>581</v>
      </c>
      <c r="C124" s="70" t="s">
        <v>582</v>
      </c>
      <c r="D124" s="71" t="s">
        <v>555</v>
      </c>
    </row>
    <row r="125" spans="1:4" x14ac:dyDescent="0.25">
      <c r="A125" s="118"/>
      <c r="B125" s="70" t="s">
        <v>583</v>
      </c>
      <c r="C125" s="70" t="s">
        <v>584</v>
      </c>
      <c r="D125" s="71" t="s">
        <v>572</v>
      </c>
    </row>
    <row r="126" spans="1:4" x14ac:dyDescent="0.25">
      <c r="A126" s="118"/>
      <c r="B126" s="70" t="s">
        <v>585</v>
      </c>
      <c r="C126" s="70" t="s">
        <v>586</v>
      </c>
      <c r="D126" s="71" t="s">
        <v>555</v>
      </c>
    </row>
    <row r="127" spans="1:4" x14ac:dyDescent="0.25">
      <c r="A127" s="118"/>
      <c r="B127" s="70" t="s">
        <v>587</v>
      </c>
      <c r="C127" s="70" t="s">
        <v>588</v>
      </c>
      <c r="D127" s="71" t="s">
        <v>555</v>
      </c>
    </row>
    <row r="128" spans="1:4" x14ac:dyDescent="0.25">
      <c r="A128" s="118"/>
      <c r="B128" s="70" t="s">
        <v>589</v>
      </c>
      <c r="C128" s="70" t="s">
        <v>590</v>
      </c>
      <c r="D128" s="71" t="s">
        <v>572</v>
      </c>
    </row>
    <row r="129" spans="1:4" x14ac:dyDescent="0.25">
      <c r="A129" s="118"/>
      <c r="B129" s="70" t="s">
        <v>591</v>
      </c>
      <c r="C129" s="70" t="s">
        <v>592</v>
      </c>
      <c r="D129" s="71" t="s">
        <v>572</v>
      </c>
    </row>
    <row r="130" spans="1:4" x14ac:dyDescent="0.25">
      <c r="A130" s="118"/>
      <c r="B130" s="70" t="s">
        <v>593</v>
      </c>
      <c r="C130" s="70" t="s">
        <v>594</v>
      </c>
      <c r="D130" s="71" t="s">
        <v>555</v>
      </c>
    </row>
    <row r="131" spans="1:4" x14ac:dyDescent="0.25">
      <c r="A131" s="118"/>
      <c r="B131" s="70" t="s">
        <v>595</v>
      </c>
      <c r="C131" s="70" t="s">
        <v>596</v>
      </c>
      <c r="D131" s="71" t="s">
        <v>572</v>
      </c>
    </row>
    <row r="132" spans="1:4" x14ac:dyDescent="0.25">
      <c r="A132" s="118"/>
      <c r="B132" s="70" t="s">
        <v>597</v>
      </c>
      <c r="C132" s="70" t="s">
        <v>598</v>
      </c>
      <c r="D132" s="71" t="s">
        <v>555</v>
      </c>
    </row>
    <row r="133" spans="1:4" x14ac:dyDescent="0.25">
      <c r="A133" s="118"/>
      <c r="B133" s="70" t="s">
        <v>599</v>
      </c>
      <c r="C133" s="70" t="s">
        <v>600</v>
      </c>
      <c r="D133" s="71" t="s">
        <v>555</v>
      </c>
    </row>
    <row r="134" spans="1:4" x14ac:dyDescent="0.25">
      <c r="A134" s="118"/>
      <c r="B134" s="70" t="s">
        <v>601</v>
      </c>
      <c r="C134" s="70" t="s">
        <v>602</v>
      </c>
      <c r="D134" s="71" t="s">
        <v>603</v>
      </c>
    </row>
    <row r="135" spans="1:4" x14ac:dyDescent="0.25">
      <c r="A135" s="118"/>
      <c r="B135" s="70" t="s">
        <v>604</v>
      </c>
      <c r="C135" s="70" t="s">
        <v>605</v>
      </c>
      <c r="D135" s="71" t="s">
        <v>555</v>
      </c>
    </row>
    <row r="136" spans="1:4" x14ac:dyDescent="0.25">
      <c r="A136" s="120" t="s">
        <v>606</v>
      </c>
      <c r="B136" s="72" t="s">
        <v>607</v>
      </c>
      <c r="C136" s="72" t="s">
        <v>608</v>
      </c>
      <c r="D136" s="73" t="s">
        <v>547</v>
      </c>
    </row>
    <row r="137" spans="1:4" x14ac:dyDescent="0.25">
      <c r="A137" s="120"/>
      <c r="B137" s="72" t="s">
        <v>609</v>
      </c>
      <c r="C137" s="72" t="s">
        <v>610</v>
      </c>
      <c r="D137" s="73" t="s">
        <v>572</v>
      </c>
    </row>
    <row r="138" spans="1:4" x14ac:dyDescent="0.25">
      <c r="A138" s="120"/>
      <c r="B138" s="72" t="s">
        <v>611</v>
      </c>
      <c r="C138" s="72" t="s">
        <v>612</v>
      </c>
      <c r="D138" s="73" t="s">
        <v>555</v>
      </c>
    </row>
    <row r="139" spans="1:4" x14ac:dyDescent="0.25">
      <c r="A139" s="120"/>
      <c r="B139" s="72" t="s">
        <v>613</v>
      </c>
      <c r="C139" s="72" t="s">
        <v>614</v>
      </c>
      <c r="D139" s="73" t="s">
        <v>555</v>
      </c>
    </row>
    <row r="140" spans="1:4" x14ac:dyDescent="0.25">
      <c r="A140" s="118" t="s">
        <v>615</v>
      </c>
      <c r="B140" s="70" t="s">
        <v>616</v>
      </c>
      <c r="C140" s="70" t="s">
        <v>617</v>
      </c>
      <c r="D140" s="71" t="s">
        <v>618</v>
      </c>
    </row>
    <row r="141" spans="1:4" x14ac:dyDescent="0.25">
      <c r="A141" s="118"/>
      <c r="B141" s="70" t="s">
        <v>619</v>
      </c>
      <c r="C141" s="70" t="s">
        <v>620</v>
      </c>
      <c r="D141" s="71" t="s">
        <v>618</v>
      </c>
    </row>
    <row r="142" spans="1:4" x14ac:dyDescent="0.25">
      <c r="A142" s="118"/>
      <c r="B142" s="70" t="s">
        <v>621</v>
      </c>
      <c r="C142" s="70" t="s">
        <v>622</v>
      </c>
      <c r="D142" s="71" t="s">
        <v>618</v>
      </c>
    </row>
    <row r="143" spans="1:4" x14ac:dyDescent="0.25">
      <c r="A143" s="118"/>
      <c r="B143" s="70" t="s">
        <v>623</v>
      </c>
      <c r="C143" s="70" t="s">
        <v>624</v>
      </c>
      <c r="D143" s="71" t="s">
        <v>572</v>
      </c>
    </row>
    <row r="144" spans="1:4" x14ac:dyDescent="0.25">
      <c r="A144" s="119" t="s">
        <v>625</v>
      </c>
      <c r="B144" s="119"/>
      <c r="C144" s="119"/>
      <c r="D144" s="119"/>
    </row>
    <row r="147" spans="1:2" ht="15" customHeight="1" x14ac:dyDescent="0.25">
      <c r="A147" s="116" t="s">
        <v>626</v>
      </c>
      <c r="B147" s="116"/>
    </row>
  </sheetData>
  <mergeCells count="15">
    <mergeCell ref="A56:A83"/>
    <mergeCell ref="A147:B147"/>
    <mergeCell ref="A2:A11"/>
    <mergeCell ref="A12:A33"/>
    <mergeCell ref="A34:A43"/>
    <mergeCell ref="A44:A51"/>
    <mergeCell ref="A52:A55"/>
    <mergeCell ref="A140:A143"/>
    <mergeCell ref="A144:D144"/>
    <mergeCell ref="A87:A92"/>
    <mergeCell ref="A93:A98"/>
    <mergeCell ref="A99:A106"/>
    <mergeCell ref="A107:A109"/>
    <mergeCell ref="A110:A135"/>
    <mergeCell ref="A136:A139"/>
  </mergeCells>
  <printOptions horizontalCentered="1"/>
  <pageMargins left="0.25" right="0.25" top="0.75" bottom="0.75" header="0.3" footer="0.3"/>
  <pageSetup scale="3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EDFB44-EDED-4F15-AA30-72E23ED6ED42}">
  <dimension ref="A1:F19"/>
  <sheetViews>
    <sheetView zoomScaleNormal="100" workbookViewId="0">
      <selection activeCell="C19" sqref="C19"/>
    </sheetView>
  </sheetViews>
  <sheetFormatPr baseColWidth="10" defaultRowHeight="13.5" x14ac:dyDescent="0.25"/>
  <cols>
    <col min="1" max="1" width="17.42578125" style="35" customWidth="1"/>
    <col min="2" max="2" width="25.140625" style="11" customWidth="1"/>
    <col min="3" max="3" width="23.7109375" style="11" customWidth="1"/>
    <col min="4" max="4" width="26.7109375" style="11" customWidth="1"/>
    <col min="5" max="5" width="27.85546875" style="11" customWidth="1"/>
    <col min="6" max="16384" width="11.42578125" style="11"/>
  </cols>
  <sheetData>
    <row r="1" spans="1:6" ht="23.25" customHeight="1" x14ac:dyDescent="0.25">
      <c r="A1" s="57" t="s">
        <v>279</v>
      </c>
      <c r="B1" s="114" t="s">
        <v>284</v>
      </c>
      <c r="C1" s="114"/>
      <c r="D1" s="57" t="s">
        <v>278</v>
      </c>
    </row>
    <row r="2" spans="1:6" x14ac:dyDescent="0.25">
      <c r="A2" s="18" t="s">
        <v>233</v>
      </c>
      <c r="B2" s="18" t="s">
        <v>163</v>
      </c>
      <c r="C2" s="18" t="s">
        <v>164</v>
      </c>
      <c r="D2" s="18" t="s">
        <v>165</v>
      </c>
    </row>
    <row r="3" spans="1:6" x14ac:dyDescent="0.25">
      <c r="A3" s="23" t="s">
        <v>234</v>
      </c>
      <c r="B3" s="36" t="s">
        <v>172</v>
      </c>
      <c r="C3" s="23" t="s">
        <v>169</v>
      </c>
      <c r="D3" s="36" t="str">
        <f>IF(B3&lt;&gt;"",IF(C3&lt;&gt;"",
IF(AND(B3 = "Muy Baja",C3 = "Leve"), "Zona de riesgo baja",
IF(AND(B3 = "Muy Baja",C3 = "Menor"), "Zona de riesgo baja",
IF(AND(B3 = "Muy Baja",C3 = "Moderado"), "Zona de riesgo moderada",
IF(AND(B3 = "Muy Baja",C3 = "Mayor"), "Zona de riesgo alta",
IF(AND(B3 = "Muy Baja",C3 = "Catastrófico"), "Zona de riesgo extrema",
IF(AND(B3 = "Baja",C3 = "Leve"), "Zona de riesgo baja",
IF(AND(B3 = "Baja",C3 = "Menor"), "Zona de riesgo moderada",
IF(AND(B3 = "Baja",C3 = "Moderado"), "Zona de riesgo moderada",
IF(AND(B3 = "Baja",C3 = "Mayor"), "Zona de riesgo alta",
IF(AND(B3 = "Baja",C3 = "Catastrófico"), "Zona de riesgo extrema",
IF(AND(B3 = "Media",C3 = "Leve"), "Zona de riesgo moderada",
IF(AND(B3 = "Media",C3 = "Menor"), "Zona de riesgo moderada",
IF(AND(B3 = "Media",C3 = "Moderado"), " Zona de riesgo moderada",
IF(AND(B3 = "Media",C3 = "Mayor"), "Zona de riesgo alta",
IF(AND(B3 = "Media",C3 = "Catastrófico"), "Zona de riesgo extrema",
IF(AND(B3 = "Alta",C3 = "Leve"), "Zona de riesgo moderada",
IF(AND(B3 = "Alta",C3 = "Menor"), "Zona de riesgo moderada",
IF(AND(B3 = "Alta",C3 = "Moderado"), "Zona de riesgo alta",
IF(AND(B3 = "Alta",C3 = "Mayor"), "Zona de riesgo alta",
IF(AND(B3 = "Alta",C3 = "Catastrófico"), "Zona de riesgo extrema",
IF(AND(B3 = "Muy Alta",C3 = "Leve"), "Zona de riesgo alta",
IF(AND(B3 = "Muy Alta",C3 = "Menor"), "Zona de riesgo alta",
IF(AND(B3 = "Muy Alta",C3 = "Moderado"), "Zona de riesgo alta",
IF(AND(B3 = "Muy Alta",C3 = "Mayor"), "Zona de riesgo alta",
IF(AND(B3 = "Muy Alta",C3 = "Catastrófico"), "Zona de riesgo extrema",
))))))))))))))))))))))))),"N/A"),"N/A")</f>
        <v>Zona de riesgo moderada</v>
      </c>
      <c r="E3" s="35"/>
      <c r="F3" s="35"/>
    </row>
    <row r="4" spans="1:6" x14ac:dyDescent="0.25">
      <c r="A4" s="23" t="s">
        <v>235</v>
      </c>
      <c r="B4" s="36" t="s">
        <v>167</v>
      </c>
      <c r="C4" s="23" t="s">
        <v>170</v>
      </c>
      <c r="D4" s="36" t="str">
        <f t="shared" ref="D4:D19" si="0">IF(B4&lt;&gt;"",IF(C4&lt;&gt;"",
IF(AND(B4 = "Muy Baja",C4 = "Leve"), "Zona de riesgo baja",
IF(AND(B4 = "Muy Baja",C4 = "Menor"), "Zona de riesgo baja",
IF(AND(B4 = "Muy Baja",C4 = "Moderado"), "Zona de riesgo moderada",
IF(AND(B4 = "Muy Baja",C4 = "Mayor"), "Zona de riesgo alta",
IF(AND(B4 = "Muy Baja",C4 = "Catastrófico"), "Zona de riesgo extrema",
IF(AND(B4 = "Baja",C4 = "Leve"), "Zona de riesgo baja",
IF(AND(B4 = "Baja",C4 = "Menor"), "Zona de riesgo moderada",
IF(AND(B4 = "Baja",C4 = "Moderado"), "Zona de riesgo moderada",
IF(AND(B4 = "Baja",C4 = "Mayor"), "Zona de riesgo alta",
IF(AND(B4 = "Baja",C4 = "Catastrófico"), "Zona de riesgo extrema",
IF(AND(B4 = "Media",C4 = "Leve"), "Zona de riesgo moderada",
IF(AND(B4 = "Media",C4 = "Menor"), "Zona de riesgo moderada",
IF(AND(B4 = "Media",C4 = "Moderado"), " Zona de riesgo moderada",
IF(AND(B4 = "Media",C4 = "Mayor"), "Zona de riesgo alta",
IF(AND(B4 = "Media",C4 = "Catastrófico"), "Zona de riesgo extrema",
IF(AND(B4 = "Alta",C4 = "Leve"), "Zona de riesgo moderada",
IF(AND(B4 = "Alta",C4 = "Menor"), "Zona de riesgo moderada",
IF(AND(B4 = "Alta",C4 = "Moderado"), "Zona de riesgo alta",
IF(AND(B4 = "Alta",C4 = "Mayor"), "Zona de riesgo alta",
IF(AND(B4 = "Alta",C4 = "Catastrófico"), "Zona de riesgo extrema",
IF(AND(B4 = "Muy Alta",C4 = "Leve"), "Zona de riesgo alta",
IF(AND(B4 = "Muy Alta",C4 = "Menor"), "Zona de riesgo alta",
IF(AND(B4 = "Muy Alta",C4 = "Moderado"), "Zona de riesgo alta",
IF(AND(B4 = "Muy Alta",C4 = "Mayor"), "Zona de riesgo alta",
IF(AND(B4 = "Muy Alta",C4 = "Catastrófico"), "Zona de riesgo extrema",
))))))))))))))))))))))))),"N/A"),"N/A")</f>
        <v>Zona de riesgo alta</v>
      </c>
    </row>
    <row r="5" spans="1:6" x14ac:dyDescent="0.25">
      <c r="A5" s="23" t="s">
        <v>236</v>
      </c>
      <c r="B5" s="36" t="s">
        <v>167</v>
      </c>
      <c r="C5" s="23" t="s">
        <v>170</v>
      </c>
      <c r="D5" s="36" t="str">
        <f t="shared" si="0"/>
        <v>Zona de riesgo alta</v>
      </c>
    </row>
    <row r="6" spans="1:6" x14ac:dyDescent="0.25">
      <c r="A6" s="23" t="s">
        <v>237</v>
      </c>
      <c r="B6" s="36" t="s">
        <v>172</v>
      </c>
      <c r="C6" s="23" t="s">
        <v>170</v>
      </c>
      <c r="D6" s="36" t="str">
        <f t="shared" si="0"/>
        <v>Zona de riesgo alta</v>
      </c>
    </row>
    <row r="7" spans="1:6" x14ac:dyDescent="0.25">
      <c r="A7" s="23" t="s">
        <v>238</v>
      </c>
      <c r="B7" s="36" t="s">
        <v>167</v>
      </c>
      <c r="C7" s="23" t="s">
        <v>170</v>
      </c>
      <c r="D7" s="36" t="str">
        <f t="shared" si="0"/>
        <v>Zona de riesgo alta</v>
      </c>
    </row>
    <row r="8" spans="1:6" x14ac:dyDescent="0.25">
      <c r="A8" s="23" t="s">
        <v>239</v>
      </c>
      <c r="B8" s="36" t="s">
        <v>172</v>
      </c>
      <c r="C8" s="23" t="s">
        <v>170</v>
      </c>
      <c r="D8" s="36" t="str">
        <f t="shared" si="0"/>
        <v>Zona de riesgo alta</v>
      </c>
    </row>
    <row r="9" spans="1:6" x14ac:dyDescent="0.25">
      <c r="A9" s="23" t="s">
        <v>240</v>
      </c>
      <c r="B9" s="36" t="s">
        <v>172</v>
      </c>
      <c r="C9" s="23" t="s">
        <v>170</v>
      </c>
      <c r="D9" s="36" t="str">
        <f t="shared" si="0"/>
        <v>Zona de riesgo alta</v>
      </c>
    </row>
    <row r="10" spans="1:6" x14ac:dyDescent="0.25">
      <c r="A10" s="23" t="s">
        <v>241</v>
      </c>
      <c r="B10" s="36" t="s">
        <v>172</v>
      </c>
      <c r="C10" s="23" t="s">
        <v>170</v>
      </c>
      <c r="D10" s="36" t="str">
        <f t="shared" si="0"/>
        <v>Zona de riesgo alta</v>
      </c>
    </row>
    <row r="11" spans="1:6" x14ac:dyDescent="0.25">
      <c r="A11" s="23" t="s">
        <v>242</v>
      </c>
      <c r="B11" s="36" t="s">
        <v>172</v>
      </c>
      <c r="C11" s="23" t="s">
        <v>169</v>
      </c>
      <c r="D11" s="36" t="str">
        <f t="shared" si="0"/>
        <v>Zona de riesgo moderada</v>
      </c>
    </row>
    <row r="12" spans="1:6" x14ac:dyDescent="0.25">
      <c r="A12" s="23" t="s">
        <v>243</v>
      </c>
      <c r="B12" s="36" t="s">
        <v>172</v>
      </c>
      <c r="C12" s="23" t="s">
        <v>166</v>
      </c>
      <c r="D12" s="36" t="str">
        <f t="shared" si="0"/>
        <v>Zona de riesgo moderada</v>
      </c>
    </row>
    <row r="13" spans="1:6" x14ac:dyDescent="0.25">
      <c r="A13" s="23" t="s">
        <v>244</v>
      </c>
      <c r="B13" s="36" t="s">
        <v>172</v>
      </c>
      <c r="C13" s="23" t="s">
        <v>170</v>
      </c>
      <c r="D13" s="36" t="str">
        <f t="shared" si="0"/>
        <v>Zona de riesgo alta</v>
      </c>
    </row>
    <row r="14" spans="1:6" x14ac:dyDescent="0.25">
      <c r="A14" s="23" t="s">
        <v>245</v>
      </c>
      <c r="B14" s="36" t="s">
        <v>172</v>
      </c>
      <c r="C14" s="23" t="s">
        <v>170</v>
      </c>
      <c r="D14" s="36" t="str">
        <f t="shared" si="0"/>
        <v>Zona de riesgo alta</v>
      </c>
    </row>
    <row r="15" spans="1:6" x14ac:dyDescent="0.25">
      <c r="A15" s="23" t="s">
        <v>246</v>
      </c>
      <c r="B15" s="36" t="s">
        <v>172</v>
      </c>
      <c r="C15" s="23" t="s">
        <v>169</v>
      </c>
      <c r="D15" s="36" t="str">
        <f t="shared" si="0"/>
        <v>Zona de riesgo moderada</v>
      </c>
    </row>
    <row r="16" spans="1:6" x14ac:dyDescent="0.25">
      <c r="A16" s="23" t="s">
        <v>247</v>
      </c>
      <c r="B16" s="36" t="s">
        <v>172</v>
      </c>
      <c r="C16" s="23" t="s">
        <v>170</v>
      </c>
      <c r="D16" s="36" t="str">
        <f t="shared" si="0"/>
        <v>Zona de riesgo alta</v>
      </c>
    </row>
    <row r="17" spans="1:4" x14ac:dyDescent="0.25">
      <c r="A17" s="23" t="s">
        <v>248</v>
      </c>
      <c r="B17" s="36" t="s">
        <v>172</v>
      </c>
      <c r="C17" s="23" t="s">
        <v>169</v>
      </c>
      <c r="D17" s="36" t="str">
        <f t="shared" si="0"/>
        <v>Zona de riesgo moderada</v>
      </c>
    </row>
    <row r="18" spans="1:4" x14ac:dyDescent="0.25">
      <c r="A18" s="23" t="s">
        <v>249</v>
      </c>
      <c r="B18" s="36" t="s">
        <v>172</v>
      </c>
      <c r="C18" s="23" t="s">
        <v>170</v>
      </c>
      <c r="D18" s="36" t="str">
        <f t="shared" si="0"/>
        <v>Zona de riesgo alta</v>
      </c>
    </row>
    <row r="19" spans="1:4" x14ac:dyDescent="0.25">
      <c r="A19" s="23" t="s">
        <v>250</v>
      </c>
      <c r="B19" s="36" t="s">
        <v>172</v>
      </c>
      <c r="C19" s="23" t="s">
        <v>169</v>
      </c>
      <c r="D19" s="36" t="str">
        <f t="shared" si="0"/>
        <v>Zona de riesgo moderada</v>
      </c>
    </row>
  </sheetData>
  <mergeCells count="1">
    <mergeCell ref="B1:C1"/>
  </mergeCells>
  <phoneticPr fontId="24" type="noConversion"/>
  <conditionalFormatting sqref="D3:D19">
    <cfRule type="containsText" dxfId="19" priority="1" operator="containsText" text="Zona de riesgo baja">
      <formula>NOT(ISERROR(SEARCH("Zona de riesgo baja",D3)))</formula>
    </cfRule>
    <cfRule type="containsText" dxfId="18" priority="2" operator="containsText" text="Zona de riesgo moderada">
      <formula>NOT(ISERROR(SEARCH("Zona de riesgo moderada",D3)))</formula>
    </cfRule>
    <cfRule type="containsText" dxfId="17" priority="3" operator="containsText" text="Zona de riesgo alta">
      <formula>NOT(ISERROR(SEARCH("Zona de riesgo alta",D3)))</formula>
    </cfRule>
    <cfRule type="containsText" dxfId="16" priority="4" operator="containsText" text="Zona de riesgo extrema">
      <formula>NOT(ISERROR(SEARCH("Zona de riesgo extrema",D3)))</formula>
    </cfRule>
  </conditionalFormatting>
  <dataValidations count="2">
    <dataValidation type="list" allowBlank="1" showInputMessage="1" showErrorMessage="1" sqref="C3:C19" xr:uid="{FB61FA02-AE1C-4A91-9885-35F89EF56CA8}">
      <formula1>"Leve,Menor,Moderado,Mayor,Catastrófico"</formula1>
    </dataValidation>
    <dataValidation type="list" allowBlank="1" showInputMessage="1" showErrorMessage="1" sqref="B3:B19" xr:uid="{ADEF0853-68F8-4CEC-BD5B-90C4C0CB1EC3}">
      <formula1>"Muy baja,Baja,Media,Alta,Muy Alta"</formula1>
    </dataValidation>
  </dataValidations>
  <hyperlinks>
    <hyperlink ref="A1" location="identificacion_riesgos!A1" display="Anterior" xr:uid="{27705405-4A3F-4319-BB59-3142F3F4EB6A}"/>
    <hyperlink ref="D1" location="mapa_riesgos_si!A1" display="Siguiente" xr:uid="{BDFC6D48-E567-4CA5-83CA-1E7074CEA383}"/>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F5AA70-9BF7-48B0-8B21-06D3D33EFD99}">
  <dimension ref="A1:AD71"/>
  <sheetViews>
    <sheetView topLeftCell="A61" workbookViewId="0">
      <selection activeCell="S69" sqref="S69"/>
    </sheetView>
  </sheetViews>
  <sheetFormatPr baseColWidth="10" defaultRowHeight="13.5" x14ac:dyDescent="0.25"/>
  <cols>
    <col min="1" max="1" width="9.42578125" style="45" customWidth="1"/>
    <col min="2" max="2" width="39.28515625" style="46" customWidth="1"/>
    <col min="3" max="3" width="31.28515625" style="46" customWidth="1"/>
    <col min="4" max="7" width="6.7109375" style="46" customWidth="1"/>
    <col min="8" max="8" width="11.42578125" style="47"/>
    <col min="9" max="9" width="31.5703125" style="45" customWidth="1"/>
    <col min="10" max="11" width="7.7109375" style="45" customWidth="1"/>
    <col min="12" max="12" width="12.7109375" style="45" customWidth="1"/>
    <col min="13" max="13" width="7.28515625" style="45" customWidth="1"/>
    <col min="14" max="14" width="13" style="45" customWidth="1"/>
    <col min="15" max="17" width="5.42578125" style="45" customWidth="1"/>
    <col min="18" max="18" width="9.42578125" style="45" customWidth="1"/>
    <col min="19" max="19" width="5.42578125" style="45" customWidth="1"/>
    <col min="20" max="25" width="7" style="45" customWidth="1"/>
    <col min="26" max="26" width="9.28515625" style="45" customWidth="1"/>
    <col min="27" max="27" width="5.5703125" style="45" customWidth="1"/>
    <col min="28" max="28" width="37.85546875" style="45" customWidth="1"/>
    <col min="29" max="29" width="17.7109375" style="45" customWidth="1"/>
    <col min="30" max="30" width="14.140625" style="45" customWidth="1"/>
    <col min="31" max="16384" width="11.42578125" style="45"/>
  </cols>
  <sheetData>
    <row r="1" spans="1:30" ht="27" customHeight="1" x14ac:dyDescent="0.25">
      <c r="A1" s="138" t="s">
        <v>279</v>
      </c>
      <c r="B1" s="138"/>
      <c r="C1" s="113" t="s">
        <v>285</v>
      </c>
      <c r="D1" s="113"/>
      <c r="E1" s="113"/>
      <c r="F1" s="113"/>
      <c r="G1" s="113"/>
      <c r="H1" s="113"/>
      <c r="I1" s="113"/>
      <c r="J1" s="113"/>
      <c r="K1" s="113"/>
      <c r="L1" s="113"/>
      <c r="M1" s="113"/>
      <c r="N1" s="113"/>
      <c r="O1" s="113"/>
      <c r="P1" s="113"/>
      <c r="Q1" s="113"/>
      <c r="R1" s="113"/>
      <c r="S1" s="113"/>
      <c r="T1" s="113"/>
      <c r="U1" s="113"/>
      <c r="V1" s="113"/>
      <c r="W1" s="113"/>
      <c r="X1" s="113"/>
      <c r="Y1" s="113"/>
      <c r="Z1" s="113"/>
      <c r="AA1" s="113"/>
      <c r="AB1" s="113"/>
      <c r="AC1" s="138" t="s">
        <v>286</v>
      </c>
      <c r="AD1" s="138"/>
    </row>
    <row r="2" spans="1:30" s="41" customFormat="1" ht="13.5" customHeight="1" x14ac:dyDescent="0.25">
      <c r="A2" s="139" t="s">
        <v>233</v>
      </c>
      <c r="B2" s="139" t="s">
        <v>158</v>
      </c>
      <c r="C2" s="139" t="s">
        <v>183</v>
      </c>
      <c r="D2" s="143" t="s">
        <v>256</v>
      </c>
      <c r="E2" s="141" t="s">
        <v>255</v>
      </c>
      <c r="F2" s="143" t="s">
        <v>164</v>
      </c>
      <c r="G2" s="141" t="s">
        <v>255</v>
      </c>
      <c r="H2" s="139" t="s">
        <v>257</v>
      </c>
      <c r="I2" s="139" t="s">
        <v>251</v>
      </c>
      <c r="J2" s="139" t="s">
        <v>184</v>
      </c>
      <c r="K2" s="139"/>
      <c r="L2" s="139" t="s">
        <v>185</v>
      </c>
      <c r="M2" s="139"/>
      <c r="N2" s="139"/>
      <c r="O2" s="139"/>
      <c r="P2" s="139"/>
      <c r="Q2" s="139"/>
      <c r="R2" s="139"/>
      <c r="S2" s="139"/>
      <c r="T2" s="140" t="s">
        <v>258</v>
      </c>
      <c r="U2" s="140" t="s">
        <v>193</v>
      </c>
      <c r="V2" s="140" t="s">
        <v>264</v>
      </c>
      <c r="W2" s="139" t="s">
        <v>255</v>
      </c>
      <c r="X2" s="140" t="s">
        <v>259</v>
      </c>
      <c r="Y2" s="139" t="s">
        <v>255</v>
      </c>
      <c r="Z2" s="140" t="s">
        <v>194</v>
      </c>
      <c r="AA2" s="140" t="s">
        <v>260</v>
      </c>
      <c r="AB2" s="139" t="s">
        <v>261</v>
      </c>
      <c r="AC2" s="139" t="s">
        <v>262</v>
      </c>
      <c r="AD2" s="139" t="s">
        <v>263</v>
      </c>
    </row>
    <row r="3" spans="1:30" s="41" customFormat="1" ht="81.75" customHeight="1" x14ac:dyDescent="0.25">
      <c r="A3" s="139"/>
      <c r="B3" s="139"/>
      <c r="C3" s="139"/>
      <c r="D3" s="144"/>
      <c r="E3" s="142"/>
      <c r="F3" s="144"/>
      <c r="G3" s="142"/>
      <c r="H3" s="139"/>
      <c r="I3" s="139"/>
      <c r="J3" s="48" t="s">
        <v>178</v>
      </c>
      <c r="K3" s="48" t="s">
        <v>179</v>
      </c>
      <c r="L3" s="49" t="s">
        <v>186</v>
      </c>
      <c r="M3" s="48" t="s">
        <v>187</v>
      </c>
      <c r="N3" s="48" t="s">
        <v>188</v>
      </c>
      <c r="O3" s="48" t="s">
        <v>187</v>
      </c>
      <c r="P3" s="48" t="s">
        <v>189</v>
      </c>
      <c r="Q3" s="48" t="s">
        <v>190</v>
      </c>
      <c r="R3" s="48" t="s">
        <v>191</v>
      </c>
      <c r="S3" s="48" t="s">
        <v>192</v>
      </c>
      <c r="T3" s="140"/>
      <c r="U3" s="140"/>
      <c r="V3" s="140"/>
      <c r="W3" s="139"/>
      <c r="X3" s="140"/>
      <c r="Y3" s="139"/>
      <c r="Z3" s="140"/>
      <c r="AA3" s="140"/>
      <c r="AB3" s="139"/>
      <c r="AC3" s="139"/>
      <c r="AD3" s="139"/>
    </row>
    <row r="4" spans="1:30" ht="61.5" customHeight="1" x14ac:dyDescent="0.25">
      <c r="A4" s="134" t="str">
        <f>valoracion_riesgo!A3</f>
        <v>r-001</v>
      </c>
      <c r="B4" s="134" t="str">
        <f>VLOOKUP(A4,identificacion_riesgos!$A$2:$F$19,5)</f>
        <v>Posibilidad de pérdida de la confidencialidad, integridad y disponibilidad de los documentos que reposan en el archivo de gestión de la dependencia debido a la facilidad de acceso a las intalaciones de la dependencia con el objeto de sustraer documentos por agentes interno o externos.</v>
      </c>
      <c r="C4" s="134" t="str">
        <f>VLOOKUP(A4,identificacion_riesgos!$A$2:$F$19,6)</f>
        <v>Sanciones por parte de entes de control por perdida de la confidencialidad de la información</v>
      </c>
      <c r="D4" s="124" t="str">
        <f>VLOOKUP(A4,valoracion_riesgo!$A$2:$D$4,2)</f>
        <v>Baja</v>
      </c>
      <c r="E4" s="131">
        <f>IF(D4="Muy Alta",1,IF(D4="Alta",0.8,IF(D4="Media",0.6,IF(D4="Baja",0.4,IF(D4="Muy Baja",0.2)))))</f>
        <v>0.4</v>
      </c>
      <c r="F4" s="124" t="str">
        <f>VLOOKUP(A4,valoracion_riesgo!$A$2:$D$4,3)</f>
        <v>Moderado</v>
      </c>
      <c r="G4" s="131">
        <f>IF(F4="Catastrófico",1,IF(F4="Mayor",0.8,IF(F4="Moderado",0.6,IF(F4="Menor",0.4,IF(F4="Leve",0.2)))))</f>
        <v>0.6</v>
      </c>
      <c r="H4" s="124" t="str">
        <f>VLOOKUP(A4,valoracion_riesgo!$A$2:$D$27,4)</f>
        <v>Zona de riesgo moderada</v>
      </c>
      <c r="I4" s="42" t="s">
        <v>683</v>
      </c>
      <c r="J4" s="43" t="s">
        <v>682</v>
      </c>
      <c r="K4" s="43"/>
      <c r="L4" s="43" t="s">
        <v>252</v>
      </c>
      <c r="M4" s="44">
        <f>IF(L4="Preventivo",25%,IF(L4="Detectivo",15%,IF(L4="Correctivo",10%,0%)))</f>
        <v>0.25</v>
      </c>
      <c r="N4" s="42" t="s">
        <v>271</v>
      </c>
      <c r="O4" s="44">
        <f>IF(N4="Automático",25%,IF(N4="Manual",15%,0%))</f>
        <v>0.15</v>
      </c>
      <c r="P4" s="50">
        <f>M4+O4</f>
        <v>0.4</v>
      </c>
      <c r="Q4" s="42" t="s">
        <v>117</v>
      </c>
      <c r="R4" s="42" t="s">
        <v>254</v>
      </c>
      <c r="S4" s="42" t="s">
        <v>117</v>
      </c>
      <c r="T4" s="44">
        <f>E4-(E4*P4)</f>
        <v>0.24</v>
      </c>
      <c r="U4" s="51">
        <f>G4</f>
        <v>0.6</v>
      </c>
      <c r="V4" s="124" t="str">
        <f>IF(AND(W4&lt;=100%,W4&gt;80%),"Muy alta",IF(AND(W4&lt;=80%,W4&gt;60%),"Alta",IF(AND(W4&lt;=60%,W4&gt;40%),"Media",IF(AND(W4&lt;=40%,W4&gt;20%),"Baja",IF(AND(W4&lt;=20%,W4&gt;=0%),"Muy Baja")))))</f>
        <v>Muy Baja</v>
      </c>
      <c r="W4" s="127">
        <f>+T5</f>
        <v>0.14399999999999999</v>
      </c>
      <c r="X4" s="124" t="str">
        <f>IF(AND(Y4&lt;=1,Y4&gt;0.8),"Catastrófico",IF(AND(Y4&lt;=0.8,Y4&gt;0.6),"Mayor",IF(AND(Y4&lt;=0.6,Y4&gt;0.4),"Moderado",IF(AND(Y4&lt;=0.4,Y4&gt;0.2),"Menor",IF(AND(Y4&lt;=0.2,Y4&gt;=0),"Leve")))))</f>
        <v>Moderado</v>
      </c>
      <c r="Y4" s="127">
        <f>+U6</f>
        <v>0.44999999999999996</v>
      </c>
      <c r="Z4" s="124" t="str">
        <f>IF(V4&lt;&gt;"",IF(X4&lt;&gt;"",
IF(AND(V4 = "Muy Baja",X4 = "Leve"), "Zona de riesgo baja",
IF(AND(V4 = "Muy Baja",X4 = "Menor"), "Zona de riesgo baja",
IF(AND(V4 = "Muy Baja",X4 = "Moderado"), "Zona de riesgo moderada",
IF(AND(V4 = "Muy Baja",X4 = "Mayor"), "Zona de riesgo alta",
IF(AND(V4 = "Muy Baja",X4 = "Catastrófico"), "Zona de riesgo extrema",
IF(AND(V4 = "Baja",X4 = "Leve"), "Zona de riesgo baja",
IF(AND(V4 = "Baja",X4 = "Menor"), "Zona de riesgo moderada",
IF(AND(V4 = "Baja",X4 = "Moderado"), "Zona de riesgo moderada",
IF(AND(V4 = "Baja",X4 = "Mayor"), "Zona de riesgo alta",
IF(AND(V4 = "Baja",X4 = "Catastrófico"), "Zona de riesgo extrema",
IF(AND(V4 = "Media",X4 = "Leve"), "Zona de riesgo moderada",
IF(AND(V4 = "Media",X4 = "Menor"), "Zona de riesgo moderada",
IF(AND(V4 = "Media",X4 = "Moderado"), " Zona de riesgo moderada",
IF(AND(V4 = "Media",X4 = "Mayor"), "Zona de riesgo alta",
IF(AND(V4 = "Media",X4 = "Catastrófico"), "Zona de riesgo extrema",
IF(AND(V4 = "Alta",X4 = "Leve"), "Zona de riesgo moderada",
IF(AND(V4 = "Alta",X4 = "Menor"), "Zona de riesgo moderada",
IF(AND(V4 = "Alta",X4 = "Moderado"), "Zona de riesgo alta",
IF(AND(V4 = "Alta",X4 = "Mayor"), "Zona de riesgo alta",
IF(AND(V4 = "Alta",X4 = "Catastrófico"), "Zona de riesgo extrema",
IF(AND(V4 = "Muy Alta",X4 = "Leve"), "Zona de riesgo alta",
IF(AND(V4 = "Muy Alta",X4 = "Menor"), "Zona de riesgo alta",
IF(AND(V4 = "Muy Alta",X4 = "Moderado"), "Zona de riesgo alta",
IF(AND(V4 = "Muy Alta",X4 = "Mayor"), "Zona de riesgo alta",
IF(AND(V4 = "Muy Alta",X4 = "Catastrófico"), "Zona de riesgo extrema",
))))))))))))))))))))))))),"N/A"),"N/A")</f>
        <v>Zona de riesgo moderada</v>
      </c>
      <c r="AA4" s="124" t="s">
        <v>265</v>
      </c>
      <c r="AB4" s="128" t="s">
        <v>687</v>
      </c>
      <c r="AC4" s="137" t="s">
        <v>630</v>
      </c>
      <c r="AD4" s="121">
        <v>45992</v>
      </c>
    </row>
    <row r="5" spans="1:30" ht="99.75" customHeight="1" x14ac:dyDescent="0.25">
      <c r="A5" s="135"/>
      <c r="B5" s="135"/>
      <c r="C5" s="135"/>
      <c r="D5" s="125"/>
      <c r="E5" s="132"/>
      <c r="F5" s="125"/>
      <c r="G5" s="132"/>
      <c r="H5" s="125"/>
      <c r="I5" s="42" t="s">
        <v>684</v>
      </c>
      <c r="J5" s="43" t="s">
        <v>682</v>
      </c>
      <c r="K5" s="43"/>
      <c r="L5" s="43" t="s">
        <v>252</v>
      </c>
      <c r="M5" s="44">
        <f>IF(L5="Preventivo",25%,IF(L5="Detectivo",15%,IF(L5="Correctivo",10%,0%)))</f>
        <v>0.25</v>
      </c>
      <c r="N5" s="42" t="s">
        <v>271</v>
      </c>
      <c r="O5" s="44">
        <f t="shared" ref="O5:O6" si="0">IF(N5="Automático",25%,IF(N5="Manual",15%,0%))</f>
        <v>0.15</v>
      </c>
      <c r="P5" s="50">
        <f t="shared" ref="P5:P6" si="1">M5+O5</f>
        <v>0.4</v>
      </c>
      <c r="Q5" s="42" t="s">
        <v>117</v>
      </c>
      <c r="R5" s="42" t="s">
        <v>254</v>
      </c>
      <c r="S5" s="42" t="s">
        <v>117</v>
      </c>
      <c r="T5" s="44">
        <f>T4-(T4*P5)</f>
        <v>0.14399999999999999</v>
      </c>
      <c r="U5" s="51">
        <f>U4</f>
        <v>0.6</v>
      </c>
      <c r="V5" s="125"/>
      <c r="W5" s="122"/>
      <c r="X5" s="125"/>
      <c r="Y5" s="122"/>
      <c r="Z5" s="125"/>
      <c r="AA5" s="125"/>
      <c r="AB5" s="129"/>
      <c r="AC5" s="122"/>
      <c r="AD5" s="122"/>
    </row>
    <row r="6" spans="1:30" ht="109.5" customHeight="1" x14ac:dyDescent="0.25">
      <c r="A6" s="135"/>
      <c r="B6" s="135"/>
      <c r="C6" s="135"/>
      <c r="D6" s="125"/>
      <c r="E6" s="132"/>
      <c r="F6" s="125"/>
      <c r="G6" s="132"/>
      <c r="H6" s="125"/>
      <c r="I6" s="42" t="s">
        <v>685</v>
      </c>
      <c r="J6" s="43"/>
      <c r="K6" s="43" t="s">
        <v>682</v>
      </c>
      <c r="L6" s="43" t="s">
        <v>270</v>
      </c>
      <c r="M6" s="44">
        <f>IF(L6="Preventivo",25%,IF(L6="Detectivo",15%,IF(L6="Correctivo",10%,0%)))</f>
        <v>0.1</v>
      </c>
      <c r="N6" s="42" t="s">
        <v>271</v>
      </c>
      <c r="O6" s="44">
        <f t="shared" si="0"/>
        <v>0.15</v>
      </c>
      <c r="P6" s="50">
        <f t="shared" si="1"/>
        <v>0.25</v>
      </c>
      <c r="Q6" s="42" t="s">
        <v>117</v>
      </c>
      <c r="R6" s="42" t="s">
        <v>254</v>
      </c>
      <c r="S6" s="42" t="s">
        <v>117</v>
      </c>
      <c r="T6" s="44">
        <f>T5</f>
        <v>0.14399999999999999</v>
      </c>
      <c r="U6" s="51">
        <f>U5-(U5*P6)</f>
        <v>0.44999999999999996</v>
      </c>
      <c r="V6" s="125"/>
      <c r="W6" s="122"/>
      <c r="X6" s="125"/>
      <c r="Y6" s="122"/>
      <c r="Z6" s="125"/>
      <c r="AA6" s="125"/>
      <c r="AB6" s="129"/>
      <c r="AC6" s="122"/>
      <c r="AD6" s="122"/>
    </row>
    <row r="7" spans="1:30" ht="21" customHeight="1" x14ac:dyDescent="0.25">
      <c r="A7" s="136"/>
      <c r="B7" s="136"/>
      <c r="C7" s="136"/>
      <c r="D7" s="126"/>
      <c r="E7" s="133"/>
      <c r="F7" s="126"/>
      <c r="G7" s="133"/>
      <c r="H7" s="126"/>
      <c r="I7" s="42"/>
      <c r="J7" s="43"/>
      <c r="K7" s="43"/>
      <c r="L7" s="43"/>
      <c r="M7" s="44"/>
      <c r="N7" s="42"/>
      <c r="O7" s="44"/>
      <c r="P7" s="50"/>
      <c r="Q7" s="42"/>
      <c r="R7" s="42"/>
      <c r="S7" s="42"/>
      <c r="T7" s="44"/>
      <c r="U7" s="51"/>
      <c r="V7" s="126"/>
      <c r="W7" s="123"/>
      <c r="X7" s="126"/>
      <c r="Y7" s="123"/>
      <c r="Z7" s="126"/>
      <c r="AA7" s="126"/>
      <c r="AB7" s="130"/>
      <c r="AC7" s="123"/>
      <c r="AD7" s="123"/>
    </row>
    <row r="8" spans="1:30" ht="93.75" customHeight="1" x14ac:dyDescent="0.25">
      <c r="A8" s="134" t="str">
        <f>valoracion_riesgo!A4</f>
        <v>r-002</v>
      </c>
      <c r="B8" s="134" t="str">
        <f>VLOOKUP(A8,identificacion_riesgos!$A$2:$F$19,5)</f>
        <v>Posibilidad de pérdida de la confidencialidad, integridad y disponibilidad de información y sistemas de información debido configuraciones incorrectas de parámetros en las máquinas dispuestas como servidores</v>
      </c>
      <c r="C8" s="134" t="str">
        <f>VLOOKUP(A8,identificacion_riesgos!$A$2:$F$19,6)</f>
        <v>Sanciones por parte de entes de control por perdida de la confidencialidad, integridad y disponibilidad de la información</v>
      </c>
      <c r="D8" s="124" t="str">
        <f>VLOOKUP(A8,valoracion_riesgo!$A$2:$D$4,2)</f>
        <v>Media</v>
      </c>
      <c r="E8" s="131">
        <f t="shared" ref="E8" si="2">IF(D8="Muy Alta",1,IF(D8="Alta",0.8,IF(D8="Media",0.6,IF(D8="Baja",0.4,IF(D8="Muy Baja",0.2)))))</f>
        <v>0.6</v>
      </c>
      <c r="F8" s="124" t="str">
        <f>VLOOKUP(A8,valoracion_riesgo!$A$2:$D$4,3)</f>
        <v>Mayor</v>
      </c>
      <c r="G8" s="131">
        <f t="shared" ref="G8" si="3">IF(F8="Catastrófico",1,IF(F8="Mayor",0.8,IF(F8="Moderado",0.6,IF(F8="Menor",0.4,IF(F8="Leve",0.2)))))</f>
        <v>0.8</v>
      </c>
      <c r="H8" s="124" t="str">
        <f>VLOOKUP(A8,valoracion_riesgo!$A$2:$D$27,4)</f>
        <v>Zona de riesgo alta</v>
      </c>
      <c r="I8" s="42" t="s">
        <v>686</v>
      </c>
      <c r="J8" s="43" t="s">
        <v>682</v>
      </c>
      <c r="K8" s="43"/>
      <c r="L8" s="43" t="s">
        <v>252</v>
      </c>
      <c r="M8" s="44">
        <f t="shared" ref="M8" si="4">IF(L8="Preventivo",25%,IF(L8="Detectivo",15%,IF(L8="Correctivo",10%,0%)))</f>
        <v>0.25</v>
      </c>
      <c r="N8" s="42" t="s">
        <v>271</v>
      </c>
      <c r="O8" s="44">
        <f t="shared" ref="O8" si="5">IF(N8="Automático",25%,IF(N8="Manual",15%,0%))</f>
        <v>0.15</v>
      </c>
      <c r="P8" s="50">
        <f t="shared" ref="P8" si="6">M8+O8</f>
        <v>0.4</v>
      </c>
      <c r="Q8" s="42" t="s">
        <v>117</v>
      </c>
      <c r="R8" s="42" t="s">
        <v>254</v>
      </c>
      <c r="S8" s="42" t="s">
        <v>117</v>
      </c>
      <c r="T8" s="44">
        <f t="shared" ref="T8" si="7">E8-(E8*P8)</f>
        <v>0.36</v>
      </c>
      <c r="U8" s="51">
        <f t="shared" ref="U8" si="8">G8</f>
        <v>0.8</v>
      </c>
      <c r="V8" s="124" t="str">
        <f>IF(AND(W8&lt;=100%,W8&gt;80%),"Muy alta",IF(AND(W8&lt;=80%,W8&gt;60%),"Alta",IF(AND(W8&lt;=60%,W8&gt;40%),"Media",IF(AND(W8&lt;=40%,W8&gt;20%),"Baja",IF(AND(W8&lt;=20%,W8&gt;=0%),"Muy Baja")))))</f>
        <v>Baja</v>
      </c>
      <c r="W8" s="127">
        <f>+T8</f>
        <v>0.36</v>
      </c>
      <c r="X8" s="124" t="str">
        <f>IF(AND(Y8&lt;=1,Y8&gt;0.8),"Catastrófico",IF(AND(Y8&lt;=0.8,Y8&gt;0.6),"Mayor",IF(AND(Y8&lt;=0.6,Y8&gt;0.4),"Moderado",IF(AND(Y8&lt;=0.4,Y8&gt;0.2),"Menor",IF(AND(Y8&lt;=0.2,Y8&gt;=0),"Leve")))))</f>
        <v>Moderado</v>
      </c>
      <c r="Y8" s="127">
        <f>+U9</f>
        <v>0.60000000000000009</v>
      </c>
      <c r="Z8" s="124" t="str">
        <f>IF(V8&lt;&gt;"",IF(X8&lt;&gt;"",
IF(AND(V8 = "Muy Baja",X8 = "Leve"), "Zona de riesgo baja",
IF(AND(V8 = "Muy Baja",X8 = "Menor"), "Zona de riesgo baja",
IF(AND(V8 = "Muy Baja",X8 = "Moderado"), "Zona de riesgo moderada",
IF(AND(V8 = "Muy Baja",X8 = "Mayor"), "Zona de riesgo alta",
IF(AND(V8 = "Muy Baja",X8 = "Catastrófico"), "Zona de riesgo extrema",
IF(AND(V8 = "Baja",X8 = "Leve"), "Zona de riesgo baja",
IF(AND(V8 = "Baja",X8 = "Menor"), "Zona de riesgo moderada",
IF(AND(V8 = "Baja",X8 = "Moderado"), "Zona de riesgo moderada",
IF(AND(V8 = "Baja",X8 = "Mayor"), "Zona de riesgo alta",
IF(AND(V8 = "Baja",X8 = "Catastrófico"), "Zona de riesgo extrema",
IF(AND(V8 = "Media",X8 = "Leve"), "Zona de riesgo moderada",
IF(AND(V8 = "Media",X8 = "Menor"), "Zona de riesgo moderada",
IF(AND(V8 = "Media",X8 = "Moderado"), " Zona de riesgo moderada",
IF(AND(V8 = "Media",X8 = "Mayor"), "Zona de riesgo alta",
IF(AND(V8 = "Media",X8 = "Catastrófico"), "Zona de riesgo extrema",
IF(AND(V8 = "Alta",X8 = "Leve"), "Zona de riesgo moderada",
IF(AND(V8 = "Alta",X8 = "Menor"), "Zona de riesgo moderada",
IF(AND(V8 = "Alta",X8 = "Moderado"), "Zona de riesgo alta",
IF(AND(V8 = "Alta",X8 = "Mayor"), "Zona de riesgo alta",
IF(AND(V8 = "Alta",X8 = "Catastrófico"), "Zona de riesgo extrema",
IF(AND(V8 = "Muy Alta",X8 = "Leve"), "Zona de riesgo alta",
IF(AND(V8 = "Muy Alta",X8 = "Menor"), "Zona de riesgo alta",
IF(AND(V8 = "Muy Alta",X8 = "Moderado"), "Zona de riesgo alta",
IF(AND(V8 = "Muy Alta",X8 = "Mayor"), "Zona de riesgo alta",
IF(AND(V8 = "Muy Alta",X8 = "Catastrófico"), "Zona de riesgo extrema",
))))))))))))))))))))))))),"N/A"),"N/A")</f>
        <v>Zona de riesgo moderada</v>
      </c>
      <c r="AA8" s="124" t="s">
        <v>265</v>
      </c>
      <c r="AB8" s="128" t="s">
        <v>688</v>
      </c>
      <c r="AC8" s="137" t="s">
        <v>630</v>
      </c>
      <c r="AD8" s="121">
        <v>45992</v>
      </c>
    </row>
    <row r="9" spans="1:30" ht="104.25" customHeight="1" x14ac:dyDescent="0.25">
      <c r="A9" s="135"/>
      <c r="B9" s="135"/>
      <c r="C9" s="135"/>
      <c r="D9" s="125"/>
      <c r="E9" s="132"/>
      <c r="F9" s="125"/>
      <c r="G9" s="132"/>
      <c r="H9" s="125"/>
      <c r="I9" s="42" t="s">
        <v>685</v>
      </c>
      <c r="J9" s="43"/>
      <c r="K9" s="43" t="s">
        <v>682</v>
      </c>
      <c r="L9" s="43" t="s">
        <v>270</v>
      </c>
      <c r="M9" s="44">
        <f>IF(L9="Preventivo",25%,IF(L9="Detectivo",15%,IF(L9="Correctivo",10%,0%)))</f>
        <v>0.1</v>
      </c>
      <c r="N9" s="42" t="s">
        <v>271</v>
      </c>
      <c r="O9" s="44">
        <f>IF(N9="Automático",25%,IF(N9="Manual",15%,0%))</f>
        <v>0.15</v>
      </c>
      <c r="P9" s="50">
        <f>M9+O9</f>
        <v>0.25</v>
      </c>
      <c r="Q9" s="42" t="s">
        <v>117</v>
      </c>
      <c r="R9" s="42" t="s">
        <v>254</v>
      </c>
      <c r="S9" s="42" t="s">
        <v>117</v>
      </c>
      <c r="T9" s="44">
        <f>T8</f>
        <v>0.36</v>
      </c>
      <c r="U9" s="51">
        <f>U8-(U8*P9)</f>
        <v>0.60000000000000009</v>
      </c>
      <c r="V9" s="125"/>
      <c r="W9" s="122"/>
      <c r="X9" s="125"/>
      <c r="Y9" s="122"/>
      <c r="Z9" s="125"/>
      <c r="AA9" s="125"/>
      <c r="AB9" s="129"/>
      <c r="AC9" s="122"/>
      <c r="AD9" s="122"/>
    </row>
    <row r="10" spans="1:30" ht="21" customHeight="1" x14ac:dyDescent="0.25">
      <c r="A10" s="135"/>
      <c r="B10" s="135"/>
      <c r="C10" s="135"/>
      <c r="D10" s="125"/>
      <c r="E10" s="132"/>
      <c r="F10" s="125"/>
      <c r="G10" s="132"/>
      <c r="H10" s="125"/>
      <c r="I10" s="42"/>
      <c r="J10" s="43"/>
      <c r="K10" s="43"/>
      <c r="L10" s="43"/>
      <c r="M10" s="44"/>
      <c r="N10" s="42"/>
      <c r="O10" s="44"/>
      <c r="P10" s="50"/>
      <c r="Q10" s="42"/>
      <c r="R10" s="42"/>
      <c r="S10" s="42"/>
      <c r="T10" s="44"/>
      <c r="U10" s="51"/>
      <c r="V10" s="125"/>
      <c r="W10" s="122"/>
      <c r="X10" s="125"/>
      <c r="Y10" s="122"/>
      <c r="Z10" s="125"/>
      <c r="AA10" s="125"/>
      <c r="AB10" s="129"/>
      <c r="AC10" s="122"/>
      <c r="AD10" s="122"/>
    </row>
    <row r="11" spans="1:30" ht="21" customHeight="1" x14ac:dyDescent="0.25">
      <c r="A11" s="136"/>
      <c r="B11" s="136"/>
      <c r="C11" s="136"/>
      <c r="D11" s="126"/>
      <c r="E11" s="133"/>
      <c r="F11" s="126"/>
      <c r="G11" s="133"/>
      <c r="H11" s="126"/>
      <c r="I11" s="42"/>
      <c r="J11" s="43"/>
      <c r="K11" s="43"/>
      <c r="L11" s="43"/>
      <c r="M11" s="44"/>
      <c r="N11" s="42"/>
      <c r="O11" s="44"/>
      <c r="P11" s="50"/>
      <c r="Q11" s="42"/>
      <c r="R11" s="42"/>
      <c r="S11" s="42"/>
      <c r="T11" s="44"/>
      <c r="U11" s="51"/>
      <c r="V11" s="126"/>
      <c r="W11" s="123"/>
      <c r="X11" s="126"/>
      <c r="Y11" s="123"/>
      <c r="Z11" s="126"/>
      <c r="AA11" s="126"/>
      <c r="AB11" s="130"/>
      <c r="AC11" s="123"/>
      <c r="AD11" s="123"/>
    </row>
    <row r="12" spans="1:30" ht="102.75" customHeight="1" x14ac:dyDescent="0.25">
      <c r="A12" s="134" t="str">
        <f>valoracion_riesgo!A5</f>
        <v>r-003</v>
      </c>
      <c r="B12" s="134" t="str">
        <f>VLOOKUP(A12,identificacion_riesgos!$A$2:$F$19,5)</f>
        <v>Posibilidad de pérdida de la disponibilidad de los equipos ubicados en el centro de datos los cuales son suceptibles a la humedad debido a fallos en el sistema de refrigeración</v>
      </c>
      <c r="C12" s="134" t="str">
        <f>VLOOKUP(A12,identificacion_riesgos!$A$2:$F$19,6)</f>
        <v>Sanciones por parte de entes de control por perdida de la disponibilidad de los servicios de TI asociados al centro de datos</v>
      </c>
      <c r="D12" s="124" t="str">
        <f>VLOOKUP(A12,valoracion_riesgo!$A$2:$D$4,2)</f>
        <v>Media</v>
      </c>
      <c r="E12" s="131">
        <f t="shared" ref="E12" si="9">IF(D12="Muy Alta",1,IF(D12="Alta",0.8,IF(D12="Media",0.6,IF(D12="Baja",0.4,IF(D12="Muy Baja",0.2)))))</f>
        <v>0.6</v>
      </c>
      <c r="F12" s="124" t="str">
        <f>VLOOKUP(A12,valoracion_riesgo!$A$2:$D$4,3)</f>
        <v>Mayor</v>
      </c>
      <c r="G12" s="131">
        <f t="shared" ref="G12" si="10">IF(F12="Catastrófico",1,IF(F12="Mayor",0.8,IF(F12="Moderado",0.6,IF(F12="Menor",0.4,IF(F12="Leve",0.2)))))</f>
        <v>0.8</v>
      </c>
      <c r="H12" s="124" t="str">
        <f>VLOOKUP(A12,valoracion_riesgo!$A$2:$D$27,4)</f>
        <v>Zona de riesgo alta</v>
      </c>
      <c r="I12" s="42" t="s">
        <v>690</v>
      </c>
      <c r="J12" s="43"/>
      <c r="K12" s="43" t="s">
        <v>682</v>
      </c>
      <c r="L12" s="43" t="s">
        <v>252</v>
      </c>
      <c r="M12" s="44">
        <f t="shared" ref="M12" si="11">IF(L12="Preventivo",25%,IF(L12="Detectivo",15%,IF(L12="Correctivo",10%,0%)))</f>
        <v>0.25</v>
      </c>
      <c r="N12" s="42" t="s">
        <v>271</v>
      </c>
      <c r="O12" s="44">
        <f t="shared" ref="O12" si="12">IF(N12="Automático",25%,IF(N12="Manual",15%,0%))</f>
        <v>0.15</v>
      </c>
      <c r="P12" s="50">
        <f t="shared" ref="P12" si="13">M12+O12</f>
        <v>0.4</v>
      </c>
      <c r="Q12" s="42" t="s">
        <v>118</v>
      </c>
      <c r="R12" s="42" t="s">
        <v>691</v>
      </c>
      <c r="S12" s="42" t="s">
        <v>117</v>
      </c>
      <c r="T12" s="44">
        <f>+E12</f>
        <v>0.6</v>
      </c>
      <c r="U12" s="51">
        <f>G12-(G12*P12)</f>
        <v>0.48</v>
      </c>
      <c r="V12" s="124" t="str">
        <f t="shared" ref="V12" si="14">IF(AND(W12&lt;=100%,W12&gt;80%),"Muy alta",IF(AND(W12&lt;=80%,W12&gt;60%),"Alta",IF(AND(W12&lt;=60%,W12&gt;40%),"Media",IF(AND(W12&lt;=40%,W12&gt;20%),"Baja",IF(AND(W12&lt;=20%,W12&gt;=0%),"Muy Baja")))))</f>
        <v>Media</v>
      </c>
      <c r="W12" s="127">
        <f>+T12</f>
        <v>0.6</v>
      </c>
      <c r="X12" s="124" t="str">
        <f t="shared" ref="X12" si="15">IF(AND(Y12&lt;=1,Y12&gt;0.8),"Catastrófico",IF(AND(Y12&lt;=0.8,Y12&gt;0.6),"Mayor",IF(AND(Y12&lt;=0.6,Y12&gt;0.4),"Moderado",IF(AND(Y12&lt;=0.4,Y12&gt;0.2),"Menor",IF(AND(Y12&lt;=0.2,Y12&gt;=0),"Leve")))))</f>
        <v>Moderado</v>
      </c>
      <c r="Y12" s="127">
        <f>+U12</f>
        <v>0.48</v>
      </c>
      <c r="Z12" s="124" t="str">
        <f t="shared" ref="Z12" si="16">IF(V12&lt;&gt;"",IF(X12&lt;&gt;"",
IF(AND(V12 = "Muy Baja",X12 = "Leve"), "Zona de riesgo baja",
IF(AND(V12 = "Muy Baja",X12 = "Menor"), "Zona de riesgo baja",
IF(AND(V12 = "Muy Baja",X12 = "Moderado"), "Zona de riesgo moderada",
IF(AND(V12 = "Muy Baja",X12 = "Mayor"), "Zona de riesgo alta",
IF(AND(V12 = "Muy Baja",X12 = "Catastrófico"), "Zona de riesgo extrema",
IF(AND(V12 = "Baja",X12 = "Leve"), "Zona de riesgo baja",
IF(AND(V12 = "Baja",X12 = "Menor"), "Zona de riesgo moderada",
IF(AND(V12 = "Baja",X12 = "Moderado"), "Zona de riesgo moderada",
IF(AND(V12 = "Baja",X12 = "Mayor"), "Zona de riesgo alta",
IF(AND(V12 = "Baja",X12 = "Catastrófico"), "Zona de riesgo extrema",
IF(AND(V12 = "Media",X12 = "Leve"), "Zona de riesgo moderada",
IF(AND(V12 = "Media",X12 = "Menor"), "Zona de riesgo moderada",
IF(AND(V12 = "Media",X12 = "Moderado"), " Zona de riesgo moderada",
IF(AND(V12 = "Media",X12 = "Mayor"), "Zona de riesgo alta",
IF(AND(V12 = "Media",X12 = "Catastrófico"), "Zona de riesgo extrema",
IF(AND(V12 = "Alta",X12 = "Leve"), "Zona de riesgo moderada",
IF(AND(V12 = "Alta",X12 = "Menor"), "Zona de riesgo moderada",
IF(AND(V12 = "Alta",X12 = "Moderado"), "Zona de riesgo alta",
IF(AND(V12 = "Alta",X12 = "Mayor"), "Zona de riesgo alta",
IF(AND(V12 = "Alta",X12 = "Catastrófico"), "Zona de riesgo extrema",
IF(AND(V12 = "Muy Alta",X12 = "Leve"), "Zona de riesgo alta",
IF(AND(V12 = "Muy Alta",X12 = "Menor"), "Zona de riesgo alta",
IF(AND(V12 = "Muy Alta",X12 = "Moderado"), "Zona de riesgo alta",
IF(AND(V12 = "Muy Alta",X12 = "Mayor"), "Zona de riesgo alta",
IF(AND(V12 = "Muy Alta",X12 = "Catastrófico"), "Zona de riesgo extrema",
))))))))))))))))))))))))),"N/A"),"N/A")</f>
        <v xml:space="preserve"> Zona de riesgo moderada</v>
      </c>
      <c r="AA12" s="124" t="s">
        <v>265</v>
      </c>
      <c r="AB12" s="128" t="s">
        <v>692</v>
      </c>
      <c r="AC12" s="137" t="s">
        <v>630</v>
      </c>
      <c r="AD12" s="121">
        <v>45992</v>
      </c>
    </row>
    <row r="13" spans="1:30" ht="20.25" customHeight="1" x14ac:dyDescent="0.25">
      <c r="A13" s="135"/>
      <c r="B13" s="135"/>
      <c r="C13" s="135"/>
      <c r="D13" s="125"/>
      <c r="E13" s="132"/>
      <c r="F13" s="125"/>
      <c r="G13" s="132"/>
      <c r="H13" s="125"/>
      <c r="I13" s="42"/>
      <c r="J13" s="43"/>
      <c r="K13" s="43"/>
      <c r="L13" s="43"/>
      <c r="M13" s="44"/>
      <c r="N13" s="42"/>
      <c r="O13" s="44"/>
      <c r="P13" s="50"/>
      <c r="Q13" s="42"/>
      <c r="R13" s="42"/>
      <c r="S13" s="42"/>
      <c r="T13" s="44"/>
      <c r="U13" s="51"/>
      <c r="V13" s="125"/>
      <c r="W13" s="122"/>
      <c r="X13" s="125"/>
      <c r="Y13" s="122"/>
      <c r="Z13" s="125"/>
      <c r="AA13" s="125"/>
      <c r="AB13" s="129"/>
      <c r="AC13" s="122"/>
      <c r="AD13" s="122"/>
    </row>
    <row r="14" spans="1:30" ht="21" customHeight="1" x14ac:dyDescent="0.25">
      <c r="A14" s="135"/>
      <c r="B14" s="135"/>
      <c r="C14" s="135"/>
      <c r="D14" s="125"/>
      <c r="E14" s="132"/>
      <c r="F14" s="125"/>
      <c r="G14" s="132"/>
      <c r="H14" s="125"/>
      <c r="I14" s="42"/>
      <c r="J14" s="43"/>
      <c r="K14" s="43"/>
      <c r="L14" s="43"/>
      <c r="M14" s="44"/>
      <c r="N14" s="42"/>
      <c r="O14" s="44"/>
      <c r="P14" s="50"/>
      <c r="Q14" s="42"/>
      <c r="R14" s="42"/>
      <c r="S14" s="42"/>
      <c r="T14" s="44"/>
      <c r="U14" s="51"/>
      <c r="V14" s="125"/>
      <c r="W14" s="122"/>
      <c r="X14" s="125"/>
      <c r="Y14" s="122"/>
      <c r="Z14" s="125"/>
      <c r="AA14" s="125"/>
      <c r="AB14" s="129"/>
      <c r="AC14" s="122"/>
      <c r="AD14" s="122"/>
    </row>
    <row r="15" spans="1:30" ht="21" customHeight="1" x14ac:dyDescent="0.25">
      <c r="A15" s="136"/>
      <c r="B15" s="136"/>
      <c r="C15" s="136"/>
      <c r="D15" s="126"/>
      <c r="E15" s="133"/>
      <c r="F15" s="126"/>
      <c r="G15" s="133"/>
      <c r="H15" s="126"/>
      <c r="I15" s="42"/>
      <c r="J15" s="43"/>
      <c r="K15" s="43"/>
      <c r="L15" s="43"/>
      <c r="M15" s="44"/>
      <c r="N15" s="42"/>
      <c r="O15" s="44"/>
      <c r="P15" s="50"/>
      <c r="Q15" s="42"/>
      <c r="R15" s="42"/>
      <c r="S15" s="42"/>
      <c r="T15" s="44"/>
      <c r="U15" s="51"/>
      <c r="V15" s="126"/>
      <c r="W15" s="123"/>
      <c r="X15" s="126"/>
      <c r="Y15" s="123"/>
      <c r="Z15" s="126"/>
      <c r="AA15" s="126"/>
      <c r="AB15" s="130"/>
      <c r="AC15" s="123"/>
      <c r="AD15" s="123"/>
    </row>
    <row r="16" spans="1:30" ht="67.5" x14ac:dyDescent="0.25">
      <c r="A16" s="134" t="str">
        <f>valoracion_riesgo!A6</f>
        <v>r-004</v>
      </c>
      <c r="B16" s="134" t="str">
        <f>VLOOKUP(A16,identificacion_riesgos!$A$2:$F$19,5)</f>
        <v>Posible pérdida de disponibilidad del dispositivo de seguridad perimetral debido a fallas técnicas o interrupciones en su funcionamiento, agravada por las dificultades para conseguir un equipo de reemplazo.</v>
      </c>
      <c r="C16" s="134" t="str">
        <f>VLOOKUP(A16,identificacion_riesgos!$A$2:$F$19,6)</f>
        <v>Sanciones por parte de entes de control por pérdica de la disponibilidad del dipositivo de seguridad perimetral y acceso a internet</v>
      </c>
      <c r="D16" s="124" t="str">
        <f>VLOOKUP(A16,valoracion_riesgo!$A$2:$D$4,2)</f>
        <v>Media</v>
      </c>
      <c r="E16" s="131">
        <f t="shared" ref="E16" si="17">IF(D16="Muy Alta",1,IF(D16="Alta",0.8,IF(D16="Media",0.6,IF(D16="Baja",0.4,IF(D16="Muy Baja",0.2)))))</f>
        <v>0.6</v>
      </c>
      <c r="F16" s="124" t="str">
        <f>VLOOKUP(A16,valoracion_riesgo!$A$2:$D$4,3)</f>
        <v>Mayor</v>
      </c>
      <c r="G16" s="131">
        <f t="shared" ref="G16" si="18">IF(F16="Catastrófico",1,IF(F16="Mayor",0.8,IF(F16="Moderado",0.6,IF(F16="Menor",0.4,IF(F16="Leve",0.2)))))</f>
        <v>0.8</v>
      </c>
      <c r="H16" s="124" t="str">
        <f>VLOOKUP(A16,valoracion_riesgo!$A$2:$D$27,4)</f>
        <v>Zona de riesgo alta</v>
      </c>
      <c r="I16" s="42" t="s">
        <v>695</v>
      </c>
      <c r="J16" s="43"/>
      <c r="K16" s="43" t="s">
        <v>682</v>
      </c>
      <c r="L16" s="43" t="s">
        <v>270</v>
      </c>
      <c r="M16" s="44">
        <f t="shared" ref="M16" si="19">IF(L16="Preventivo",25%,IF(L16="Detectivo",15%,IF(L16="Correctivo",10%,0%)))</f>
        <v>0.1</v>
      </c>
      <c r="N16" s="42" t="s">
        <v>271</v>
      </c>
      <c r="O16" s="44">
        <f t="shared" ref="O16" si="20">IF(N16="Automático",25%,IF(N16="Manual",15%,0%))</f>
        <v>0.15</v>
      </c>
      <c r="P16" s="50">
        <f t="shared" ref="P16" si="21">M16+O16</f>
        <v>0.25</v>
      </c>
      <c r="Q16" s="42" t="s">
        <v>118</v>
      </c>
      <c r="R16" s="42" t="s">
        <v>254</v>
      </c>
      <c r="S16" s="42" t="s">
        <v>118</v>
      </c>
      <c r="T16" s="44">
        <f t="shared" ref="T16" si="22">E16-(E16*P16)</f>
        <v>0.44999999999999996</v>
      </c>
      <c r="U16" s="51">
        <f>G16-(G16*P16)</f>
        <v>0.60000000000000009</v>
      </c>
      <c r="V16" s="124" t="str">
        <f t="shared" ref="V16" si="23">IF(AND(W16&lt;=100%,W16&gt;80%),"Muy alta",IF(AND(W16&lt;=80%,W16&gt;60%),"Alta",IF(AND(W16&lt;=60%,W16&gt;40%),"Media",IF(AND(W16&lt;=40%,W16&gt;20%),"Baja",IF(AND(W16&lt;=20%,W16&gt;=0%),"Muy Baja")))))</f>
        <v>Media</v>
      </c>
      <c r="W16" s="127">
        <f>+T16</f>
        <v>0.44999999999999996</v>
      </c>
      <c r="X16" s="124" t="str">
        <f t="shared" ref="X16" si="24">IF(AND(Y16&lt;=1,Y16&gt;0.8),"Catastrófico",IF(AND(Y16&lt;=0.8,Y16&gt;0.6),"Mayor",IF(AND(Y16&lt;=0.6,Y16&gt;0.4),"Moderado",IF(AND(Y16&lt;=0.4,Y16&gt;0.2),"Menor",IF(AND(Y16&lt;=0.2,Y16&gt;=0),"Leve")))))</f>
        <v>Moderado</v>
      </c>
      <c r="Y16" s="127">
        <f>+U16</f>
        <v>0.60000000000000009</v>
      </c>
      <c r="Z16" s="124" t="str">
        <f t="shared" ref="Z16" si="25">IF(V16&lt;&gt;"",IF(X16&lt;&gt;"",
IF(AND(V16 = "Muy Baja",X16 = "Leve"), "Zona de riesgo baja",
IF(AND(V16 = "Muy Baja",X16 = "Menor"), "Zona de riesgo baja",
IF(AND(V16 = "Muy Baja",X16 = "Moderado"), "Zona de riesgo moderada",
IF(AND(V16 = "Muy Baja",X16 = "Mayor"), "Zona de riesgo alta",
IF(AND(V16 = "Muy Baja",X16 = "Catastrófico"), "Zona de riesgo extrema",
IF(AND(V16 = "Baja",X16 = "Leve"), "Zona de riesgo baja",
IF(AND(V16 = "Baja",X16 = "Menor"), "Zona de riesgo moderada",
IF(AND(V16 = "Baja",X16 = "Moderado"), "Zona de riesgo moderada",
IF(AND(V16 = "Baja",X16 = "Mayor"), "Zona de riesgo alta",
IF(AND(V16 = "Baja",X16 = "Catastrófico"), "Zona de riesgo extrema",
IF(AND(V16 = "Media",X16 = "Leve"), "Zona de riesgo moderada",
IF(AND(V16 = "Media",X16 = "Menor"), "Zona de riesgo moderada",
IF(AND(V16 = "Media",X16 = "Moderado"), " Zona de riesgo moderada",
IF(AND(V16 = "Media",X16 = "Mayor"), "Zona de riesgo alta",
IF(AND(V16 = "Media",X16 = "Catastrófico"), "Zona de riesgo extrema",
IF(AND(V16 = "Alta",X16 = "Leve"), "Zona de riesgo moderada",
IF(AND(V16 = "Alta",X16 = "Menor"), "Zona de riesgo moderada",
IF(AND(V16 = "Alta",X16 = "Moderado"), "Zona de riesgo alta",
IF(AND(V16 = "Alta",X16 = "Mayor"), "Zona de riesgo alta",
IF(AND(V16 = "Alta",X16 = "Catastrófico"), "Zona de riesgo extrema",
IF(AND(V16 = "Muy Alta",X16 = "Leve"), "Zona de riesgo alta",
IF(AND(V16 = "Muy Alta",X16 = "Menor"), "Zona de riesgo alta",
IF(AND(V16 = "Muy Alta",X16 = "Moderado"), "Zona de riesgo alta",
IF(AND(V16 = "Muy Alta",X16 = "Mayor"), "Zona de riesgo alta",
IF(AND(V16 = "Muy Alta",X16 = "Catastrófico"), "Zona de riesgo extrema",
))))))))))))))))))))))))),"N/A"),"N/A")</f>
        <v xml:space="preserve"> Zona de riesgo moderada</v>
      </c>
      <c r="AA16" s="124" t="s">
        <v>265</v>
      </c>
      <c r="AB16" s="128" t="s">
        <v>696</v>
      </c>
      <c r="AC16" s="137" t="s">
        <v>630</v>
      </c>
      <c r="AD16" s="121">
        <v>45992</v>
      </c>
    </row>
    <row r="17" spans="1:30" ht="21" customHeight="1" x14ac:dyDescent="0.25">
      <c r="A17" s="135"/>
      <c r="B17" s="135"/>
      <c r="C17" s="135"/>
      <c r="D17" s="125"/>
      <c r="E17" s="132"/>
      <c r="F17" s="125"/>
      <c r="G17" s="132"/>
      <c r="H17" s="125"/>
      <c r="I17" s="42"/>
      <c r="J17" s="43"/>
      <c r="K17" s="43"/>
      <c r="L17" s="43"/>
      <c r="M17" s="44"/>
      <c r="N17" s="42"/>
      <c r="O17" s="44"/>
      <c r="P17" s="50"/>
      <c r="Q17" s="42"/>
      <c r="R17" s="42"/>
      <c r="S17" s="42"/>
      <c r="T17" s="44"/>
      <c r="U17" s="51"/>
      <c r="V17" s="125"/>
      <c r="W17" s="122"/>
      <c r="X17" s="125"/>
      <c r="Y17" s="122"/>
      <c r="Z17" s="125"/>
      <c r="AA17" s="125"/>
      <c r="AB17" s="129"/>
      <c r="AC17" s="122"/>
      <c r="AD17" s="122"/>
    </row>
    <row r="18" spans="1:30" ht="21" customHeight="1" x14ac:dyDescent="0.25">
      <c r="A18" s="135"/>
      <c r="B18" s="135"/>
      <c r="C18" s="135"/>
      <c r="D18" s="125"/>
      <c r="E18" s="132"/>
      <c r="F18" s="125"/>
      <c r="G18" s="132"/>
      <c r="H18" s="125"/>
      <c r="I18" s="42"/>
      <c r="J18" s="43"/>
      <c r="K18" s="43"/>
      <c r="L18" s="43"/>
      <c r="M18" s="44"/>
      <c r="N18" s="42"/>
      <c r="O18" s="44"/>
      <c r="P18" s="50"/>
      <c r="Q18" s="42"/>
      <c r="R18" s="42"/>
      <c r="S18" s="42"/>
      <c r="T18" s="44"/>
      <c r="U18" s="51"/>
      <c r="V18" s="125"/>
      <c r="W18" s="122"/>
      <c r="X18" s="125"/>
      <c r="Y18" s="122"/>
      <c r="Z18" s="125"/>
      <c r="AA18" s="125"/>
      <c r="AB18" s="129"/>
      <c r="AC18" s="122"/>
      <c r="AD18" s="122"/>
    </row>
    <row r="19" spans="1:30" ht="21" customHeight="1" x14ac:dyDescent="0.25">
      <c r="A19" s="136"/>
      <c r="B19" s="136"/>
      <c r="C19" s="136"/>
      <c r="D19" s="126"/>
      <c r="E19" s="133"/>
      <c r="F19" s="126"/>
      <c r="G19" s="133"/>
      <c r="H19" s="126"/>
      <c r="I19" s="42"/>
      <c r="J19" s="43"/>
      <c r="K19" s="43"/>
      <c r="L19" s="43"/>
      <c r="M19" s="44"/>
      <c r="N19" s="42"/>
      <c r="O19" s="44"/>
      <c r="P19" s="50"/>
      <c r="Q19" s="42"/>
      <c r="R19" s="42"/>
      <c r="S19" s="42"/>
      <c r="T19" s="44"/>
      <c r="U19" s="51"/>
      <c r="V19" s="126"/>
      <c r="W19" s="123"/>
      <c r="X19" s="126"/>
      <c r="Y19" s="123"/>
      <c r="Z19" s="126"/>
      <c r="AA19" s="126"/>
      <c r="AB19" s="130"/>
      <c r="AC19" s="123"/>
      <c r="AD19" s="123"/>
    </row>
    <row r="20" spans="1:30" ht="81" x14ac:dyDescent="0.25">
      <c r="A20" s="134" t="str">
        <f>valoracion_riesgo!A7</f>
        <v>r-005</v>
      </c>
      <c r="B20" s="134" t="str">
        <f>VLOOKUP(A20,identificacion_riesgos!$A$2:$F$19,5)</f>
        <v>Posibilidad de pérdida de la disponibilidiad de los dispositivos de comunicaciones debido a fallas de los mismos ocasionadas por variaciones de tensión</v>
      </c>
      <c r="C20" s="134" t="str">
        <f>VLOOKUP(A20,identificacion_riesgos!$A$2:$F$19,6)</f>
        <v>Sanciones por parte de entes de control por périda de la disponibilidad de los dispositivos de comunicaciones</v>
      </c>
      <c r="D20" s="124" t="str">
        <f>VLOOKUP(A20,valoracion_riesgo!$A$2:$D$4,2)</f>
        <v>Media</v>
      </c>
      <c r="E20" s="131">
        <f t="shared" ref="E20" si="26">IF(D20="Muy Alta",1,IF(D20="Alta",0.8,IF(D20="Media",0.6,IF(D20="Baja",0.4,IF(D20="Muy Baja",0.2)))))</f>
        <v>0.6</v>
      </c>
      <c r="F20" s="124" t="str">
        <f>VLOOKUP(A20,valoracion_riesgo!$A$2:$D$4,3)</f>
        <v>Mayor</v>
      </c>
      <c r="G20" s="131">
        <f t="shared" ref="G20" si="27">IF(F20="Catastrófico",1,IF(F20="Mayor",0.8,IF(F20="Moderado",0.6,IF(F20="Menor",0.4,IF(F20="Leve",0.2)))))</f>
        <v>0.8</v>
      </c>
      <c r="H20" s="124" t="str">
        <f>VLOOKUP(A20,valoracion_riesgo!$A$2:$D$27,4)</f>
        <v>Zona de riesgo alta</v>
      </c>
      <c r="I20" s="42" t="s">
        <v>698</v>
      </c>
      <c r="J20" s="43"/>
      <c r="K20" s="43" t="s">
        <v>682</v>
      </c>
      <c r="L20" s="43" t="s">
        <v>270</v>
      </c>
      <c r="M20" s="44">
        <f t="shared" ref="M20" si="28">IF(L20="Preventivo",25%,IF(L20="Detectivo",15%,IF(L20="Correctivo",10%,0%)))</f>
        <v>0.1</v>
      </c>
      <c r="N20" s="42" t="s">
        <v>271</v>
      </c>
      <c r="O20" s="44">
        <f t="shared" ref="O20" si="29">IF(N20="Automático",25%,IF(N20="Manual",15%,0%))</f>
        <v>0.15</v>
      </c>
      <c r="P20" s="50">
        <f t="shared" ref="P20" si="30">M20+O20</f>
        <v>0.25</v>
      </c>
      <c r="Q20" s="42" t="s">
        <v>118</v>
      </c>
      <c r="R20" s="42" t="s">
        <v>254</v>
      </c>
      <c r="S20" s="42" t="s">
        <v>118</v>
      </c>
      <c r="T20" s="44">
        <f t="shared" ref="T20" si="31">E20-(E20*P20)</f>
        <v>0.44999999999999996</v>
      </c>
      <c r="U20" s="51">
        <f>G20-(G20*P20)</f>
        <v>0.60000000000000009</v>
      </c>
      <c r="V20" s="124" t="str">
        <f t="shared" ref="V20" si="32">IF(AND(W20&lt;=100%,W20&gt;80%),"Muy alta",IF(AND(W20&lt;=80%,W20&gt;60%),"Alta",IF(AND(W20&lt;=60%,W20&gt;40%),"Media",IF(AND(W20&lt;=40%,W20&gt;20%),"Baja",IF(AND(W20&lt;=20%,W20&gt;=0%),"Muy Baja")))))</f>
        <v>Media</v>
      </c>
      <c r="W20" s="127">
        <f>+T20</f>
        <v>0.44999999999999996</v>
      </c>
      <c r="X20" s="124" t="str">
        <f t="shared" ref="X20" si="33">IF(AND(Y20&lt;=1,Y20&gt;0.8),"Catastrófico",IF(AND(Y20&lt;=0.8,Y20&gt;0.6),"Mayor",IF(AND(Y20&lt;=0.6,Y20&gt;0.4),"Moderado",IF(AND(Y20&lt;=0.4,Y20&gt;0.2),"Menor",IF(AND(Y20&lt;=0.2,Y20&gt;=0),"Leve")))))</f>
        <v>Moderado</v>
      </c>
      <c r="Y20" s="127">
        <f>+U20</f>
        <v>0.60000000000000009</v>
      </c>
      <c r="Z20" s="124" t="str">
        <f t="shared" ref="Z20" si="34">IF(V20&lt;&gt;"",IF(X20&lt;&gt;"",
IF(AND(V20 = "Muy Baja",X20 = "Leve"), "Zona de riesgo baja",
IF(AND(V20 = "Muy Baja",X20 = "Menor"), "Zona de riesgo baja",
IF(AND(V20 = "Muy Baja",X20 = "Moderado"), "Zona de riesgo moderada",
IF(AND(V20 = "Muy Baja",X20 = "Mayor"), "Zona de riesgo alta",
IF(AND(V20 = "Muy Baja",X20 = "Catastrófico"), "Zona de riesgo extrema",
IF(AND(V20 = "Baja",X20 = "Leve"), "Zona de riesgo baja",
IF(AND(V20 = "Baja",X20 = "Menor"), "Zona de riesgo moderada",
IF(AND(V20 = "Baja",X20 = "Moderado"), "Zona de riesgo moderada",
IF(AND(V20 = "Baja",X20 = "Mayor"), "Zona de riesgo alta",
IF(AND(V20 = "Baja",X20 = "Catastrófico"), "Zona de riesgo extrema",
IF(AND(V20 = "Media",X20 = "Leve"), "Zona de riesgo moderada",
IF(AND(V20 = "Media",X20 = "Menor"), "Zona de riesgo moderada",
IF(AND(V20 = "Media",X20 = "Moderado"), " Zona de riesgo moderada",
IF(AND(V20 = "Media",X20 = "Mayor"), "Zona de riesgo alta",
IF(AND(V20 = "Media",X20 = "Catastrófico"), "Zona de riesgo extrema",
IF(AND(V20 = "Alta",X20 = "Leve"), "Zona de riesgo moderada",
IF(AND(V20 = "Alta",X20 = "Menor"), "Zona de riesgo moderada",
IF(AND(V20 = "Alta",X20 = "Moderado"), "Zona de riesgo alta",
IF(AND(V20 = "Alta",X20 = "Mayor"), "Zona de riesgo alta",
IF(AND(V20 = "Alta",X20 = "Catastrófico"), "Zona de riesgo extrema",
IF(AND(V20 = "Muy Alta",X20 = "Leve"), "Zona de riesgo alta",
IF(AND(V20 = "Muy Alta",X20 = "Menor"), "Zona de riesgo alta",
IF(AND(V20 = "Muy Alta",X20 = "Moderado"), "Zona de riesgo alta",
IF(AND(V20 = "Muy Alta",X20 = "Mayor"), "Zona de riesgo alta",
IF(AND(V20 = "Muy Alta",X20 = "Catastrófico"), "Zona de riesgo extrema",
))))))))))))))))))))))))),"N/A"),"N/A")</f>
        <v xml:space="preserve"> Zona de riesgo moderada</v>
      </c>
      <c r="AA20" s="124" t="s">
        <v>265</v>
      </c>
      <c r="AB20" s="128" t="s">
        <v>697</v>
      </c>
      <c r="AC20" s="137" t="s">
        <v>630</v>
      </c>
      <c r="AD20" s="121">
        <v>45992</v>
      </c>
    </row>
    <row r="21" spans="1:30" ht="21" customHeight="1" x14ac:dyDescent="0.25">
      <c r="A21" s="135"/>
      <c r="B21" s="135"/>
      <c r="C21" s="135"/>
      <c r="D21" s="125"/>
      <c r="E21" s="132"/>
      <c r="F21" s="125"/>
      <c r="G21" s="132"/>
      <c r="H21" s="125"/>
      <c r="I21" s="42"/>
      <c r="J21" s="43"/>
      <c r="K21" s="43"/>
      <c r="L21" s="43"/>
      <c r="M21" s="44"/>
      <c r="N21" s="42"/>
      <c r="O21" s="44"/>
      <c r="P21" s="50"/>
      <c r="Q21" s="42"/>
      <c r="R21" s="42"/>
      <c r="S21" s="42"/>
      <c r="T21" s="44"/>
      <c r="U21" s="51"/>
      <c r="V21" s="125"/>
      <c r="W21" s="122"/>
      <c r="X21" s="125"/>
      <c r="Y21" s="122"/>
      <c r="Z21" s="125"/>
      <c r="AA21" s="125"/>
      <c r="AB21" s="129"/>
      <c r="AC21" s="122"/>
      <c r="AD21" s="122"/>
    </row>
    <row r="22" spans="1:30" ht="21" customHeight="1" x14ac:dyDescent="0.25">
      <c r="A22" s="135"/>
      <c r="B22" s="135"/>
      <c r="C22" s="135"/>
      <c r="D22" s="125"/>
      <c r="E22" s="132"/>
      <c r="F22" s="125"/>
      <c r="G22" s="132"/>
      <c r="H22" s="125"/>
      <c r="I22" s="42"/>
      <c r="J22" s="43"/>
      <c r="K22" s="43"/>
      <c r="L22" s="43"/>
      <c r="M22" s="44"/>
      <c r="N22" s="42"/>
      <c r="O22" s="44"/>
      <c r="P22" s="50"/>
      <c r="Q22" s="42"/>
      <c r="R22" s="42"/>
      <c r="S22" s="42"/>
      <c r="T22" s="44"/>
      <c r="U22" s="51"/>
      <c r="V22" s="125"/>
      <c r="W22" s="122"/>
      <c r="X22" s="125"/>
      <c r="Y22" s="122"/>
      <c r="Z22" s="125"/>
      <c r="AA22" s="125"/>
      <c r="AB22" s="129"/>
      <c r="AC22" s="122"/>
      <c r="AD22" s="122"/>
    </row>
    <row r="23" spans="1:30" ht="21" customHeight="1" x14ac:dyDescent="0.25">
      <c r="A23" s="136"/>
      <c r="B23" s="136"/>
      <c r="C23" s="136"/>
      <c r="D23" s="126"/>
      <c r="E23" s="133"/>
      <c r="F23" s="126"/>
      <c r="G23" s="133"/>
      <c r="H23" s="126"/>
      <c r="I23" s="42"/>
      <c r="J23" s="43"/>
      <c r="K23" s="43"/>
      <c r="L23" s="43"/>
      <c r="M23" s="44"/>
      <c r="N23" s="42"/>
      <c r="O23" s="44"/>
      <c r="P23" s="50"/>
      <c r="Q23" s="42"/>
      <c r="R23" s="42"/>
      <c r="S23" s="42"/>
      <c r="T23" s="44"/>
      <c r="U23" s="51"/>
      <c r="V23" s="126"/>
      <c r="W23" s="123"/>
      <c r="X23" s="126"/>
      <c r="Y23" s="123"/>
      <c r="Z23" s="126"/>
      <c r="AA23" s="126"/>
      <c r="AB23" s="130"/>
      <c r="AC23" s="123"/>
      <c r="AD23" s="123"/>
    </row>
    <row r="24" spans="1:30" ht="81" x14ac:dyDescent="0.25">
      <c r="A24" s="134" t="str">
        <f>valoracion_riesgo!A8</f>
        <v>r-006</v>
      </c>
      <c r="B24" s="134" t="str">
        <f>VLOOKUP(A24,identificacion_riesgos!$A$2:$F$19,5)</f>
        <v>Posibilidad de pérdida de la disponibilidad de los equipos de la central de monitoreo debido a fallas de los mismos ocasionadas por variaciones de tensión</v>
      </c>
      <c r="C24" s="134" t="str">
        <f>VLOOKUP(A24,identificacion_riesgos!$A$2:$F$19,6)</f>
        <v>Sanciones por parte de entes de control por pérdida de la disponibilidad de los equipos de la central de monitoreo</v>
      </c>
      <c r="D24" s="124" t="str">
        <f>VLOOKUP(A24,valoracion_riesgo!$A$2:$D$4,2)</f>
        <v>Media</v>
      </c>
      <c r="E24" s="131">
        <f t="shared" ref="E24" si="35">IF(D24="Muy Alta",1,IF(D24="Alta",0.8,IF(D24="Media",0.6,IF(D24="Baja",0.4,IF(D24="Muy Baja",0.2)))))</f>
        <v>0.6</v>
      </c>
      <c r="F24" s="124" t="str">
        <f>VLOOKUP(A24,valoracion_riesgo!$A$2:$D$4,3)</f>
        <v>Mayor</v>
      </c>
      <c r="G24" s="131">
        <f t="shared" ref="G24" si="36">IF(F24="Catastrófico",1,IF(F24="Mayor",0.8,IF(F24="Moderado",0.6,IF(F24="Menor",0.4,IF(F24="Leve",0.2)))))</f>
        <v>0.8</v>
      </c>
      <c r="H24" s="124" t="str">
        <f>VLOOKUP(A24,valoracion_riesgo!$A$2:$D$27,4)</f>
        <v>Zona de riesgo alta</v>
      </c>
      <c r="I24" s="42" t="s">
        <v>698</v>
      </c>
      <c r="J24" s="43"/>
      <c r="K24" s="43" t="s">
        <v>682</v>
      </c>
      <c r="L24" s="43" t="s">
        <v>270</v>
      </c>
      <c r="M24" s="44">
        <f t="shared" ref="M24" si="37">IF(L24="Preventivo",25%,IF(L24="Detectivo",15%,IF(L24="Correctivo",10%,0%)))</f>
        <v>0.1</v>
      </c>
      <c r="N24" s="42" t="s">
        <v>271</v>
      </c>
      <c r="O24" s="44">
        <f t="shared" ref="O24" si="38">IF(N24="Automático",25%,IF(N24="Manual",15%,0%))</f>
        <v>0.15</v>
      </c>
      <c r="P24" s="50">
        <f t="shared" ref="P24" si="39">M24+O24</f>
        <v>0.25</v>
      </c>
      <c r="Q24" s="42" t="s">
        <v>118</v>
      </c>
      <c r="R24" s="42" t="s">
        <v>254</v>
      </c>
      <c r="S24" s="42" t="s">
        <v>118</v>
      </c>
      <c r="T24" s="44">
        <f t="shared" ref="T24" si="40">E24-(E24*P24)</f>
        <v>0.44999999999999996</v>
      </c>
      <c r="U24" s="51">
        <f>G24-(G24*P24)</f>
        <v>0.60000000000000009</v>
      </c>
      <c r="V24" s="124" t="str">
        <f t="shared" ref="V24" si="41">IF(AND(W24&lt;=100%,W24&gt;80%),"Muy alta",IF(AND(W24&lt;=80%,W24&gt;60%),"Alta",IF(AND(W24&lt;=60%,W24&gt;40%),"Media",IF(AND(W24&lt;=40%,W24&gt;20%),"Baja",IF(AND(W24&lt;=20%,W24&gt;=0%),"Muy Baja")))))</f>
        <v>Media</v>
      </c>
      <c r="W24" s="127">
        <f>+T24</f>
        <v>0.44999999999999996</v>
      </c>
      <c r="X24" s="124" t="str">
        <f t="shared" ref="X24" si="42">IF(AND(Y24&lt;=1,Y24&gt;0.8),"Catastrófico",IF(AND(Y24&lt;=0.8,Y24&gt;0.6),"Mayor",IF(AND(Y24&lt;=0.6,Y24&gt;0.4),"Moderado",IF(AND(Y24&lt;=0.4,Y24&gt;0.2),"Menor",IF(AND(Y24&lt;=0.2,Y24&gt;=0),"Leve")))))</f>
        <v>Moderado</v>
      </c>
      <c r="Y24" s="127">
        <f>+U24</f>
        <v>0.60000000000000009</v>
      </c>
      <c r="Z24" s="124" t="str">
        <f t="shared" ref="Z24" si="43">IF(V24&lt;&gt;"",IF(X24&lt;&gt;"",
IF(AND(V24 = "Muy Baja",X24 = "Leve"), "Zona de riesgo baja",
IF(AND(V24 = "Muy Baja",X24 = "Menor"), "Zona de riesgo baja",
IF(AND(V24 = "Muy Baja",X24 = "Moderado"), "Zona de riesgo moderada",
IF(AND(V24 = "Muy Baja",X24 = "Mayor"), "Zona de riesgo alta",
IF(AND(V24 = "Muy Baja",X24 = "Catastrófico"), "Zona de riesgo extrema",
IF(AND(V24 = "Baja",X24 = "Leve"), "Zona de riesgo baja",
IF(AND(V24 = "Baja",X24 = "Menor"), "Zona de riesgo moderada",
IF(AND(V24 = "Baja",X24 = "Moderado"), "Zona de riesgo moderada",
IF(AND(V24 = "Baja",X24 = "Mayor"), "Zona de riesgo alta",
IF(AND(V24 = "Baja",X24 = "Catastrófico"), "Zona de riesgo extrema",
IF(AND(V24 = "Media",X24 = "Leve"), "Zona de riesgo moderada",
IF(AND(V24 = "Media",X24 = "Menor"), "Zona de riesgo moderada",
IF(AND(V24 = "Media",X24 = "Moderado"), " Zona de riesgo moderada",
IF(AND(V24 = "Media",X24 = "Mayor"), "Zona de riesgo alta",
IF(AND(V24 = "Media",X24 = "Catastrófico"), "Zona de riesgo extrema",
IF(AND(V24 = "Alta",X24 = "Leve"), "Zona de riesgo moderada",
IF(AND(V24 = "Alta",X24 = "Menor"), "Zona de riesgo moderada",
IF(AND(V24 = "Alta",X24 = "Moderado"), "Zona de riesgo alta",
IF(AND(V24 = "Alta",X24 = "Mayor"), "Zona de riesgo alta",
IF(AND(V24 = "Alta",X24 = "Catastrófico"), "Zona de riesgo extrema",
IF(AND(V24 = "Muy Alta",X24 = "Leve"), "Zona de riesgo alta",
IF(AND(V24 = "Muy Alta",X24 = "Menor"), "Zona de riesgo alta",
IF(AND(V24 = "Muy Alta",X24 = "Moderado"), "Zona de riesgo alta",
IF(AND(V24 = "Muy Alta",X24 = "Mayor"), "Zona de riesgo alta",
IF(AND(V24 = "Muy Alta",X24 = "Catastrófico"), "Zona de riesgo extrema",
))))))))))))))))))))))))),"N/A"),"N/A")</f>
        <v xml:space="preserve"> Zona de riesgo moderada</v>
      </c>
      <c r="AA24" s="124" t="s">
        <v>265</v>
      </c>
      <c r="AB24" s="128" t="s">
        <v>699</v>
      </c>
      <c r="AC24" s="137" t="s">
        <v>630</v>
      </c>
      <c r="AD24" s="121">
        <v>45992</v>
      </c>
    </row>
    <row r="25" spans="1:30" ht="21" customHeight="1" x14ac:dyDescent="0.25">
      <c r="A25" s="135"/>
      <c r="B25" s="135"/>
      <c r="C25" s="135"/>
      <c r="D25" s="125"/>
      <c r="E25" s="132"/>
      <c r="F25" s="125"/>
      <c r="G25" s="132"/>
      <c r="H25" s="125"/>
      <c r="I25" s="42"/>
      <c r="J25" s="43"/>
      <c r="K25" s="43"/>
      <c r="L25" s="43"/>
      <c r="M25" s="44"/>
      <c r="N25" s="42"/>
      <c r="O25" s="44"/>
      <c r="P25" s="50"/>
      <c r="Q25" s="42"/>
      <c r="R25" s="42"/>
      <c r="S25" s="42"/>
      <c r="T25" s="44"/>
      <c r="U25" s="51"/>
      <c r="V25" s="125"/>
      <c r="W25" s="122"/>
      <c r="X25" s="125"/>
      <c r="Y25" s="122"/>
      <c r="Z25" s="125"/>
      <c r="AA25" s="125"/>
      <c r="AB25" s="129"/>
      <c r="AC25" s="122"/>
      <c r="AD25" s="122"/>
    </row>
    <row r="26" spans="1:30" ht="21" customHeight="1" x14ac:dyDescent="0.25">
      <c r="A26" s="135"/>
      <c r="B26" s="135"/>
      <c r="C26" s="135"/>
      <c r="D26" s="125"/>
      <c r="E26" s="132"/>
      <c r="F26" s="125"/>
      <c r="G26" s="132"/>
      <c r="H26" s="125"/>
      <c r="I26" s="42"/>
      <c r="J26" s="43"/>
      <c r="K26" s="43"/>
      <c r="L26" s="43"/>
      <c r="M26" s="44"/>
      <c r="N26" s="42"/>
      <c r="O26" s="44"/>
      <c r="P26" s="50"/>
      <c r="Q26" s="42"/>
      <c r="R26" s="42"/>
      <c r="S26" s="42"/>
      <c r="T26" s="44"/>
      <c r="U26" s="51"/>
      <c r="V26" s="125"/>
      <c r="W26" s="122"/>
      <c r="X26" s="125"/>
      <c r="Y26" s="122"/>
      <c r="Z26" s="125"/>
      <c r="AA26" s="125"/>
      <c r="AB26" s="129"/>
      <c r="AC26" s="122"/>
      <c r="AD26" s="122"/>
    </row>
    <row r="27" spans="1:30" ht="21" customHeight="1" x14ac:dyDescent="0.25">
      <c r="A27" s="136"/>
      <c r="B27" s="136"/>
      <c r="C27" s="136"/>
      <c r="D27" s="126"/>
      <c r="E27" s="133"/>
      <c r="F27" s="126"/>
      <c r="G27" s="133"/>
      <c r="H27" s="126"/>
      <c r="I27" s="42"/>
      <c r="J27" s="43"/>
      <c r="K27" s="43"/>
      <c r="L27" s="43"/>
      <c r="M27" s="44"/>
      <c r="N27" s="42"/>
      <c r="O27" s="44"/>
      <c r="P27" s="50"/>
      <c r="Q27" s="42"/>
      <c r="R27" s="42"/>
      <c r="S27" s="42"/>
      <c r="T27" s="44"/>
      <c r="U27" s="51"/>
      <c r="V27" s="126"/>
      <c r="W27" s="123"/>
      <c r="X27" s="126"/>
      <c r="Y27" s="123"/>
      <c r="Z27" s="126"/>
      <c r="AA27" s="126"/>
      <c r="AB27" s="130"/>
      <c r="AC27" s="123"/>
      <c r="AD27" s="123"/>
    </row>
    <row r="28" spans="1:30" ht="81" x14ac:dyDescent="0.25">
      <c r="A28" s="134" t="str">
        <f>valoracion_riesgo!A9</f>
        <v>r-007</v>
      </c>
      <c r="B28" s="134" t="str">
        <f>VLOOKUP(A28,identificacion_riesgos!$A$2:$F$19,5)</f>
        <v>Posibilidad de pérdida de la confidencialidad y disponibilidad del servicio de correo electrónico debido una mala gestión de contraseñas el cual puede ser utilizado para acciones de sabotaje por agentes externos</v>
      </c>
      <c r="C28" s="134" t="str">
        <f>VLOOKUP(A28,identificacion_riesgos!$A$2:$F$19,6)</f>
        <v>Sanciones por parte de entes de control por perdida de la disponibilidad y confidencialidad de la información almacenada en correos electrónicos institucionales</v>
      </c>
      <c r="D28" s="124" t="str">
        <f>VLOOKUP(A28,valoracion_riesgo!$A$2:$D$4,2)</f>
        <v>Media</v>
      </c>
      <c r="E28" s="131">
        <f t="shared" ref="E28" si="44">IF(D28="Muy Alta",1,IF(D28="Alta",0.8,IF(D28="Media",0.6,IF(D28="Baja",0.4,IF(D28="Muy Baja",0.2)))))</f>
        <v>0.6</v>
      </c>
      <c r="F28" s="124" t="str">
        <f>VLOOKUP(A28,valoracion_riesgo!$A$2:$D$4,3)</f>
        <v>Mayor</v>
      </c>
      <c r="G28" s="131">
        <f t="shared" ref="G28" si="45">IF(F28="Catastrófico",1,IF(F28="Mayor",0.8,IF(F28="Moderado",0.6,IF(F28="Menor",0.4,IF(F28="Leve",0.2)))))</f>
        <v>0.8</v>
      </c>
      <c r="H28" s="124" t="str">
        <f>VLOOKUP(A28,valoracion_riesgo!$A$2:$D$27,4)</f>
        <v>Zona de riesgo alta</v>
      </c>
      <c r="I28" s="42" t="s">
        <v>700</v>
      </c>
      <c r="J28" s="43"/>
      <c r="K28" s="43" t="s">
        <v>682</v>
      </c>
      <c r="L28" s="43" t="s">
        <v>252</v>
      </c>
      <c r="M28" s="44">
        <f t="shared" ref="M28" si="46">IF(L28="Preventivo",25%,IF(L28="Detectivo",15%,IF(L28="Correctivo",10%,0%)))</f>
        <v>0.25</v>
      </c>
      <c r="N28" s="42" t="s">
        <v>271</v>
      </c>
      <c r="O28" s="44">
        <f t="shared" ref="O28" si="47">IF(N28="Automático",25%,IF(N28="Manual",15%,0%))</f>
        <v>0.15</v>
      </c>
      <c r="P28" s="50">
        <f t="shared" ref="P28" si="48">M28+O28</f>
        <v>0.4</v>
      </c>
      <c r="Q28" s="42" t="s">
        <v>118</v>
      </c>
      <c r="R28" s="42" t="s">
        <v>254</v>
      </c>
      <c r="S28" s="42" t="s">
        <v>117</v>
      </c>
      <c r="T28" s="44">
        <f t="shared" ref="T28" si="49">E28-(E28*P28)</f>
        <v>0.36</v>
      </c>
      <c r="U28" s="51">
        <f>G28-(G28*P28)</f>
        <v>0.48</v>
      </c>
      <c r="V28" s="124" t="str">
        <f t="shared" ref="V28" si="50">IF(AND(W28&lt;=100%,W28&gt;80%),"Muy alta",IF(AND(W28&lt;=80%,W28&gt;60%),"Alta",IF(AND(W28&lt;=60%,W28&gt;40%),"Media",IF(AND(W28&lt;=40%,W28&gt;20%),"Baja",IF(AND(W28&lt;=20%,W28&gt;=0%),"Muy Baja")))))</f>
        <v>Baja</v>
      </c>
      <c r="W28" s="127">
        <f>+T28</f>
        <v>0.36</v>
      </c>
      <c r="X28" s="124" t="str">
        <f t="shared" ref="X28" si="51">IF(AND(Y28&lt;=1,Y28&gt;0.8),"Catastrófico",IF(AND(Y28&lt;=0.8,Y28&gt;0.6),"Mayor",IF(AND(Y28&lt;=0.6,Y28&gt;0.4),"Moderado",IF(AND(Y28&lt;=0.4,Y28&gt;0.2),"Menor",IF(AND(Y28&lt;=0.2,Y28&gt;=0),"Leve")))))</f>
        <v>Moderado</v>
      </c>
      <c r="Y28" s="127">
        <f>+U28</f>
        <v>0.48</v>
      </c>
      <c r="Z28" s="124" t="str">
        <f t="shared" ref="Z28" si="52">IF(V28&lt;&gt;"",IF(X28&lt;&gt;"",
IF(AND(V28 = "Muy Baja",X28 = "Leve"), "Zona de riesgo baja",
IF(AND(V28 = "Muy Baja",X28 = "Menor"), "Zona de riesgo baja",
IF(AND(V28 = "Muy Baja",X28 = "Moderado"), "Zona de riesgo moderada",
IF(AND(V28 = "Muy Baja",X28 = "Mayor"), "Zona de riesgo alta",
IF(AND(V28 = "Muy Baja",X28 = "Catastrófico"), "Zona de riesgo extrema",
IF(AND(V28 = "Baja",X28 = "Leve"), "Zona de riesgo baja",
IF(AND(V28 = "Baja",X28 = "Menor"), "Zona de riesgo moderada",
IF(AND(V28 = "Baja",X28 = "Moderado"), "Zona de riesgo moderada",
IF(AND(V28 = "Baja",X28 = "Mayor"), "Zona de riesgo alta",
IF(AND(V28 = "Baja",X28 = "Catastrófico"), "Zona de riesgo extrema",
IF(AND(V28 = "Media",X28 = "Leve"), "Zona de riesgo moderada",
IF(AND(V28 = "Media",X28 = "Menor"), "Zona de riesgo moderada",
IF(AND(V28 = "Media",X28 = "Moderado"), " Zona de riesgo moderada",
IF(AND(V28 = "Media",X28 = "Mayor"), "Zona de riesgo alta",
IF(AND(V28 = "Media",X28 = "Catastrófico"), "Zona de riesgo extrema",
IF(AND(V28 = "Alta",X28 = "Leve"), "Zona de riesgo moderada",
IF(AND(V28 = "Alta",X28 = "Menor"), "Zona de riesgo moderada",
IF(AND(V28 = "Alta",X28 = "Moderado"), "Zona de riesgo alta",
IF(AND(V28 = "Alta",X28 = "Mayor"), "Zona de riesgo alta",
IF(AND(V28 = "Alta",X28 = "Catastrófico"), "Zona de riesgo extrema",
IF(AND(V28 = "Muy Alta",X28 = "Leve"), "Zona de riesgo alta",
IF(AND(V28 = "Muy Alta",X28 = "Menor"), "Zona de riesgo alta",
IF(AND(V28 = "Muy Alta",X28 = "Moderado"), "Zona de riesgo alta",
IF(AND(V28 = "Muy Alta",X28 = "Mayor"), "Zona de riesgo alta",
IF(AND(V28 = "Muy Alta",X28 = "Catastrófico"), "Zona de riesgo extrema",
))))))))))))))))))))))))),"N/A"),"N/A")</f>
        <v>Zona de riesgo moderada</v>
      </c>
      <c r="AA28" s="124" t="s">
        <v>265</v>
      </c>
      <c r="AB28" s="128" t="s">
        <v>701</v>
      </c>
      <c r="AC28" s="137" t="s">
        <v>630</v>
      </c>
      <c r="AD28" s="121">
        <v>45992</v>
      </c>
    </row>
    <row r="29" spans="1:30" ht="21" customHeight="1" x14ac:dyDescent="0.25">
      <c r="A29" s="135"/>
      <c r="B29" s="135"/>
      <c r="C29" s="135"/>
      <c r="D29" s="125"/>
      <c r="E29" s="132"/>
      <c r="F29" s="125"/>
      <c r="G29" s="132"/>
      <c r="H29" s="125"/>
      <c r="I29" s="42"/>
      <c r="J29" s="43"/>
      <c r="K29" s="43"/>
      <c r="L29" s="43"/>
      <c r="M29" s="44"/>
      <c r="N29" s="42"/>
      <c r="O29" s="44"/>
      <c r="P29" s="50"/>
      <c r="Q29" s="42"/>
      <c r="R29" s="42"/>
      <c r="S29" s="42"/>
      <c r="T29" s="44"/>
      <c r="U29" s="51"/>
      <c r="V29" s="125"/>
      <c r="W29" s="122"/>
      <c r="X29" s="125"/>
      <c r="Y29" s="122"/>
      <c r="Z29" s="125"/>
      <c r="AA29" s="125"/>
      <c r="AB29" s="129"/>
      <c r="AC29" s="122"/>
      <c r="AD29" s="122"/>
    </row>
    <row r="30" spans="1:30" ht="21" customHeight="1" x14ac:dyDescent="0.25">
      <c r="A30" s="135"/>
      <c r="B30" s="135"/>
      <c r="C30" s="135"/>
      <c r="D30" s="125"/>
      <c r="E30" s="132"/>
      <c r="F30" s="125"/>
      <c r="G30" s="132"/>
      <c r="H30" s="125"/>
      <c r="I30" s="42"/>
      <c r="J30" s="43"/>
      <c r="K30" s="43"/>
      <c r="L30" s="43"/>
      <c r="M30" s="44"/>
      <c r="N30" s="42"/>
      <c r="O30" s="44"/>
      <c r="P30" s="50"/>
      <c r="Q30" s="42"/>
      <c r="R30" s="42"/>
      <c r="S30" s="42"/>
      <c r="T30" s="44"/>
      <c r="U30" s="51"/>
      <c r="V30" s="125"/>
      <c r="W30" s="122"/>
      <c r="X30" s="125"/>
      <c r="Y30" s="122"/>
      <c r="Z30" s="125"/>
      <c r="AA30" s="125"/>
      <c r="AB30" s="129"/>
      <c r="AC30" s="122"/>
      <c r="AD30" s="122"/>
    </row>
    <row r="31" spans="1:30" ht="21" customHeight="1" x14ac:dyDescent="0.25">
      <c r="A31" s="136"/>
      <c r="B31" s="136"/>
      <c r="C31" s="136"/>
      <c r="D31" s="126"/>
      <c r="E31" s="133"/>
      <c r="F31" s="126"/>
      <c r="G31" s="133"/>
      <c r="H31" s="126"/>
      <c r="I31" s="42"/>
      <c r="J31" s="43"/>
      <c r="K31" s="43"/>
      <c r="L31" s="43"/>
      <c r="M31" s="44"/>
      <c r="N31" s="42"/>
      <c r="O31" s="44"/>
      <c r="P31" s="50"/>
      <c r="Q31" s="42"/>
      <c r="R31" s="42"/>
      <c r="S31" s="42"/>
      <c r="T31" s="44"/>
      <c r="U31" s="51"/>
      <c r="V31" s="126"/>
      <c r="W31" s="123"/>
      <c r="X31" s="126"/>
      <c r="Y31" s="123"/>
      <c r="Z31" s="126"/>
      <c r="AA31" s="126"/>
      <c r="AB31" s="130"/>
      <c r="AC31" s="123"/>
      <c r="AD31" s="123"/>
    </row>
    <row r="32" spans="1:30" ht="94.5" x14ac:dyDescent="0.25">
      <c r="A32" s="134" t="str">
        <f>valoracion_riesgo!A10</f>
        <v>r-008</v>
      </c>
      <c r="B32" s="134" t="str">
        <f>VLOOKUP(A32,identificacion_riesgos!$A$2:$F$19,5)</f>
        <v>Posibilidad de pérdida de la confidencialidad y disponibilidad de la cuenta de servicios con AWS debido una mala gestión de contraseñas el cual puede ser utilizado para acciones de sabotaje por agentes externos</v>
      </c>
      <c r="C32" s="134" t="str">
        <f>VLOOKUP(A32,identificacion_riesgos!$A$2:$F$19,6)</f>
        <v>Sanciones por parte de entes de control por perdida de la disponibilidad y confidencialidad de la información almacenada en los servicios de AWS</v>
      </c>
      <c r="D32" s="124" t="str">
        <f>VLOOKUP(A32,valoracion_riesgo!$A$2:$D$4,2)</f>
        <v>Media</v>
      </c>
      <c r="E32" s="131">
        <f t="shared" ref="E32" si="53">IF(D32="Muy Alta",1,IF(D32="Alta",0.8,IF(D32="Media",0.6,IF(D32="Baja",0.4,IF(D32="Muy Baja",0.2)))))</f>
        <v>0.6</v>
      </c>
      <c r="F32" s="124" t="str">
        <f>VLOOKUP(A32,valoracion_riesgo!$A$2:$D$4,3)</f>
        <v>Mayor</v>
      </c>
      <c r="G32" s="131">
        <f t="shared" ref="G32" si="54">IF(F32="Catastrófico",1,IF(F32="Mayor",0.8,IF(F32="Moderado",0.6,IF(F32="Menor",0.4,IF(F32="Leve",0.2)))))</f>
        <v>0.8</v>
      </c>
      <c r="H32" s="124" t="str">
        <f>VLOOKUP(A32,valoracion_riesgo!$A$2:$D$27,4)</f>
        <v>Zona de riesgo alta</v>
      </c>
      <c r="I32" s="42" t="s">
        <v>702</v>
      </c>
      <c r="J32" s="43"/>
      <c r="K32" s="43" t="s">
        <v>682</v>
      </c>
      <c r="L32" s="43" t="s">
        <v>252</v>
      </c>
      <c r="M32" s="44">
        <f t="shared" ref="M32" si="55">IF(L32="Preventivo",25%,IF(L32="Detectivo",15%,IF(L32="Correctivo",10%,0%)))</f>
        <v>0.25</v>
      </c>
      <c r="N32" s="42" t="s">
        <v>271</v>
      </c>
      <c r="O32" s="44">
        <f t="shared" ref="O32" si="56">IF(N32="Automático",25%,IF(N32="Manual",15%,0%))</f>
        <v>0.15</v>
      </c>
      <c r="P32" s="50">
        <f t="shared" ref="P32" si="57">M32+O32</f>
        <v>0.4</v>
      </c>
      <c r="Q32" s="42" t="s">
        <v>118</v>
      </c>
      <c r="R32" s="42" t="s">
        <v>254</v>
      </c>
      <c r="S32" s="42" t="s">
        <v>117</v>
      </c>
      <c r="T32" s="44">
        <f t="shared" ref="T32" si="58">E32-(E32*P32)</f>
        <v>0.36</v>
      </c>
      <c r="U32" s="51">
        <f>G32-(G32*P32)</f>
        <v>0.48</v>
      </c>
      <c r="V32" s="124" t="str">
        <f t="shared" ref="V32" si="59">IF(AND(W32&lt;=100%,W32&gt;80%),"Muy alta",IF(AND(W32&lt;=80%,W32&gt;60%),"Alta",IF(AND(W32&lt;=60%,W32&gt;40%),"Media",IF(AND(W32&lt;=40%,W32&gt;20%),"Baja",IF(AND(W32&lt;=20%,W32&gt;=0%),"Muy Baja")))))</f>
        <v>Baja</v>
      </c>
      <c r="W32" s="127">
        <f>+T32</f>
        <v>0.36</v>
      </c>
      <c r="X32" s="124" t="str">
        <f t="shared" ref="X32" si="60">IF(AND(Y32&lt;=1,Y32&gt;0.8),"Catastrófico",IF(AND(Y32&lt;=0.8,Y32&gt;0.6),"Mayor",IF(AND(Y32&lt;=0.6,Y32&gt;0.4),"Moderado",IF(AND(Y32&lt;=0.4,Y32&gt;0.2),"Menor",IF(AND(Y32&lt;=0.2,Y32&gt;=0),"Leve")))))</f>
        <v>Moderado</v>
      </c>
      <c r="Y32" s="127">
        <f>+U32</f>
        <v>0.48</v>
      </c>
      <c r="Z32" s="124" t="str">
        <f t="shared" ref="Z32" si="61">IF(V32&lt;&gt;"",IF(X32&lt;&gt;"",
IF(AND(V32 = "Muy Baja",X32 = "Leve"), "Zona de riesgo baja",
IF(AND(V32 = "Muy Baja",X32 = "Menor"), "Zona de riesgo baja",
IF(AND(V32 = "Muy Baja",X32 = "Moderado"), "Zona de riesgo moderada",
IF(AND(V32 = "Muy Baja",X32 = "Mayor"), "Zona de riesgo alta",
IF(AND(V32 = "Muy Baja",X32 = "Catastrófico"), "Zona de riesgo extrema",
IF(AND(V32 = "Baja",X32 = "Leve"), "Zona de riesgo baja",
IF(AND(V32 = "Baja",X32 = "Menor"), "Zona de riesgo moderada",
IF(AND(V32 = "Baja",X32 = "Moderado"), "Zona de riesgo moderada",
IF(AND(V32 = "Baja",X32 = "Mayor"), "Zona de riesgo alta",
IF(AND(V32 = "Baja",X32 = "Catastrófico"), "Zona de riesgo extrema",
IF(AND(V32 = "Media",X32 = "Leve"), "Zona de riesgo moderada",
IF(AND(V32 = "Media",X32 = "Menor"), "Zona de riesgo moderada",
IF(AND(V32 = "Media",X32 = "Moderado"), " Zona de riesgo moderada",
IF(AND(V32 = "Media",X32 = "Mayor"), "Zona de riesgo alta",
IF(AND(V32 = "Media",X32 = "Catastrófico"), "Zona de riesgo extrema",
IF(AND(V32 = "Alta",X32 = "Leve"), "Zona de riesgo moderada",
IF(AND(V32 = "Alta",X32 = "Menor"), "Zona de riesgo moderada",
IF(AND(V32 = "Alta",X32 = "Moderado"), "Zona de riesgo alta",
IF(AND(V32 = "Alta",X32 = "Mayor"), "Zona de riesgo alta",
IF(AND(V32 = "Alta",X32 = "Catastrófico"), "Zona de riesgo extrema",
IF(AND(V32 = "Muy Alta",X32 = "Leve"), "Zona de riesgo alta",
IF(AND(V32 = "Muy Alta",X32 = "Menor"), "Zona de riesgo alta",
IF(AND(V32 = "Muy Alta",X32 = "Moderado"), "Zona de riesgo alta",
IF(AND(V32 = "Muy Alta",X32 = "Mayor"), "Zona de riesgo alta",
IF(AND(V32 = "Muy Alta",X32 = "Catastrófico"), "Zona de riesgo extrema",
))))))))))))))))))))))))),"N/A"),"N/A")</f>
        <v>Zona de riesgo moderada</v>
      </c>
      <c r="AA32" s="124" t="s">
        <v>265</v>
      </c>
      <c r="AB32" s="128" t="s">
        <v>703</v>
      </c>
      <c r="AC32" s="137" t="s">
        <v>630</v>
      </c>
      <c r="AD32" s="121">
        <v>45992</v>
      </c>
    </row>
    <row r="33" spans="1:30" ht="21" customHeight="1" x14ac:dyDescent="0.25">
      <c r="A33" s="135"/>
      <c r="B33" s="135"/>
      <c r="C33" s="135"/>
      <c r="D33" s="125"/>
      <c r="E33" s="132"/>
      <c r="F33" s="125"/>
      <c r="G33" s="132"/>
      <c r="H33" s="125"/>
      <c r="I33" s="42"/>
      <c r="J33" s="43"/>
      <c r="K33" s="43"/>
      <c r="L33" s="43"/>
      <c r="M33" s="44"/>
      <c r="N33" s="42"/>
      <c r="O33" s="44"/>
      <c r="P33" s="50"/>
      <c r="Q33" s="42"/>
      <c r="R33" s="42"/>
      <c r="S33" s="42"/>
      <c r="T33" s="44"/>
      <c r="U33" s="51"/>
      <c r="V33" s="125"/>
      <c r="W33" s="122"/>
      <c r="X33" s="125"/>
      <c r="Y33" s="122"/>
      <c r="Z33" s="125"/>
      <c r="AA33" s="125"/>
      <c r="AB33" s="129"/>
      <c r="AC33" s="122"/>
      <c r="AD33" s="122"/>
    </row>
    <row r="34" spans="1:30" ht="21" customHeight="1" x14ac:dyDescent="0.25">
      <c r="A34" s="135"/>
      <c r="B34" s="135"/>
      <c r="C34" s="135"/>
      <c r="D34" s="125"/>
      <c r="E34" s="132"/>
      <c r="F34" s="125"/>
      <c r="G34" s="132"/>
      <c r="H34" s="125"/>
      <c r="I34" s="42"/>
      <c r="J34" s="43"/>
      <c r="K34" s="43"/>
      <c r="L34" s="43"/>
      <c r="M34" s="44"/>
      <c r="N34" s="42"/>
      <c r="O34" s="44"/>
      <c r="P34" s="50"/>
      <c r="Q34" s="42"/>
      <c r="R34" s="42"/>
      <c r="S34" s="42"/>
      <c r="T34" s="44"/>
      <c r="U34" s="51"/>
      <c r="V34" s="125"/>
      <c r="W34" s="122"/>
      <c r="X34" s="125"/>
      <c r="Y34" s="122"/>
      <c r="Z34" s="125"/>
      <c r="AA34" s="125"/>
      <c r="AB34" s="129"/>
      <c r="AC34" s="122"/>
      <c r="AD34" s="122"/>
    </row>
    <row r="35" spans="1:30" ht="21" customHeight="1" x14ac:dyDescent="0.25">
      <c r="A35" s="136"/>
      <c r="B35" s="136"/>
      <c r="C35" s="136"/>
      <c r="D35" s="126"/>
      <c r="E35" s="133"/>
      <c r="F35" s="126"/>
      <c r="G35" s="133"/>
      <c r="H35" s="126"/>
      <c r="I35" s="42"/>
      <c r="J35" s="43"/>
      <c r="K35" s="43"/>
      <c r="L35" s="43"/>
      <c r="M35" s="44"/>
      <c r="N35" s="42"/>
      <c r="O35" s="44"/>
      <c r="P35" s="50"/>
      <c r="Q35" s="42"/>
      <c r="R35" s="42"/>
      <c r="S35" s="42"/>
      <c r="T35" s="44"/>
      <c r="U35" s="51"/>
      <c r="V35" s="126"/>
      <c r="W35" s="123"/>
      <c r="X35" s="126"/>
      <c r="Y35" s="123"/>
      <c r="Z35" s="126"/>
      <c r="AA35" s="126"/>
      <c r="AB35" s="130"/>
      <c r="AC35" s="123"/>
      <c r="AD35" s="123"/>
    </row>
    <row r="36" spans="1:30" ht="108" x14ac:dyDescent="0.25">
      <c r="A36" s="134" t="str">
        <f>valoracion_riesgo!A11</f>
        <v>r-009</v>
      </c>
      <c r="B36" s="134" t="str">
        <f>VLOOKUP(A36,identificacion_riesgos!$A$2:$F$19,5)</f>
        <v>Posibilidad de pérdida de la disponibilidad de la sede electrónica de la entidad debido a abuso de derechos o permisos de usuarios que hagan un uso incorrecto de sus privilegios</v>
      </c>
      <c r="C36" s="134" t="str">
        <f>VLOOKUP(A36,identificacion_riesgos!$A$2:$F$19,6)</f>
        <v>Sanciones por parte de entes de control por pérdida de la disponibilidad de la sede electrónica</v>
      </c>
      <c r="D36" s="124" t="str">
        <f>VLOOKUP(A36,valoracion_riesgo!$A$2:$D$4,2)</f>
        <v>Media</v>
      </c>
      <c r="E36" s="131">
        <f t="shared" ref="E36" si="62">IF(D36="Muy Alta",1,IF(D36="Alta",0.8,IF(D36="Media",0.6,IF(D36="Baja",0.4,IF(D36="Muy Baja",0.2)))))</f>
        <v>0.6</v>
      </c>
      <c r="F36" s="124" t="str">
        <f>VLOOKUP(A36,valoracion_riesgo!$A$2:$D$4,3)</f>
        <v>Mayor</v>
      </c>
      <c r="G36" s="131">
        <f t="shared" ref="G36" si="63">IF(F36="Catastrófico",1,IF(F36="Mayor",0.8,IF(F36="Moderado",0.6,IF(F36="Menor",0.4,IF(F36="Leve",0.2)))))</f>
        <v>0.8</v>
      </c>
      <c r="H36" s="124" t="str">
        <f>VLOOKUP(A36,valoracion_riesgo!$A$2:$D$27,4)</f>
        <v>Zona de riesgo moderada</v>
      </c>
      <c r="I36" s="42" t="s">
        <v>685</v>
      </c>
      <c r="J36" s="43"/>
      <c r="K36" s="43" t="s">
        <v>682</v>
      </c>
      <c r="L36" s="43" t="s">
        <v>252</v>
      </c>
      <c r="M36" s="44">
        <f t="shared" ref="M36" si="64">IF(L36="Preventivo",25%,IF(L36="Detectivo",15%,IF(L36="Correctivo",10%,0%)))</f>
        <v>0.25</v>
      </c>
      <c r="N36" s="42" t="s">
        <v>271</v>
      </c>
      <c r="O36" s="44">
        <f t="shared" ref="O36" si="65">IF(N36="Automático",25%,IF(N36="Manual",15%,0%))</f>
        <v>0.15</v>
      </c>
      <c r="P36" s="50">
        <f t="shared" ref="P36" si="66">M36+O36</f>
        <v>0.4</v>
      </c>
      <c r="Q36" s="42" t="s">
        <v>118</v>
      </c>
      <c r="R36" s="42" t="s">
        <v>254</v>
      </c>
      <c r="S36" s="42" t="s">
        <v>117</v>
      </c>
      <c r="T36" s="44">
        <f t="shared" ref="T36" si="67">E36-(E36*P36)</f>
        <v>0.36</v>
      </c>
      <c r="U36" s="51">
        <f>G36-(G36*P36)</f>
        <v>0.48</v>
      </c>
      <c r="V36" s="124" t="str">
        <f t="shared" ref="V36" si="68">IF(AND(W36&lt;=100%,W36&gt;80%),"Muy alta",IF(AND(W36&lt;=80%,W36&gt;60%),"Alta",IF(AND(W36&lt;=60%,W36&gt;40%),"Media",IF(AND(W36&lt;=40%,W36&gt;20%),"Baja",IF(AND(W36&lt;=20%,W36&gt;=0%),"Muy Baja")))))</f>
        <v>Baja</v>
      </c>
      <c r="W36" s="127">
        <f>+T36</f>
        <v>0.36</v>
      </c>
      <c r="X36" s="124" t="str">
        <f t="shared" ref="X36" si="69">IF(AND(Y36&lt;=1,Y36&gt;0.8),"Catastrófico",IF(AND(Y36&lt;=0.8,Y36&gt;0.6),"Mayor",IF(AND(Y36&lt;=0.6,Y36&gt;0.4),"Moderado",IF(AND(Y36&lt;=0.4,Y36&gt;0.2),"Menor",IF(AND(Y36&lt;=0.2,Y36&gt;=0),"Leve")))))</f>
        <v>Moderado</v>
      </c>
      <c r="Y36" s="127">
        <f>+U36</f>
        <v>0.48</v>
      </c>
      <c r="Z36" s="124" t="str">
        <f t="shared" ref="Z36" si="70">IF(V36&lt;&gt;"",IF(X36&lt;&gt;"",
IF(AND(V36 = "Muy Baja",X36 = "Leve"), "Zona de riesgo baja",
IF(AND(V36 = "Muy Baja",X36 = "Menor"), "Zona de riesgo baja",
IF(AND(V36 = "Muy Baja",X36 = "Moderado"), "Zona de riesgo moderada",
IF(AND(V36 = "Muy Baja",X36 = "Mayor"), "Zona de riesgo alta",
IF(AND(V36 = "Muy Baja",X36 = "Catastrófico"), "Zona de riesgo extrema",
IF(AND(V36 = "Baja",X36 = "Leve"), "Zona de riesgo baja",
IF(AND(V36 = "Baja",X36 = "Menor"), "Zona de riesgo moderada",
IF(AND(V36 = "Baja",X36 = "Moderado"), "Zona de riesgo moderada",
IF(AND(V36 = "Baja",X36 = "Mayor"), "Zona de riesgo alta",
IF(AND(V36 = "Baja",X36 = "Catastrófico"), "Zona de riesgo extrema",
IF(AND(V36 = "Media",X36 = "Leve"), "Zona de riesgo moderada",
IF(AND(V36 = "Media",X36 = "Menor"), "Zona de riesgo moderada",
IF(AND(V36 = "Media",X36 = "Moderado"), " Zona de riesgo moderada",
IF(AND(V36 = "Media",X36 = "Mayor"), "Zona de riesgo alta",
IF(AND(V36 = "Media",X36 = "Catastrófico"), "Zona de riesgo extrema",
IF(AND(V36 = "Alta",X36 = "Leve"), "Zona de riesgo moderada",
IF(AND(V36 = "Alta",X36 = "Menor"), "Zona de riesgo moderada",
IF(AND(V36 = "Alta",X36 = "Moderado"), "Zona de riesgo alta",
IF(AND(V36 = "Alta",X36 = "Mayor"), "Zona de riesgo alta",
IF(AND(V36 = "Alta",X36 = "Catastrófico"), "Zona de riesgo extrema",
IF(AND(V36 = "Muy Alta",X36 = "Leve"), "Zona de riesgo alta",
IF(AND(V36 = "Muy Alta",X36 = "Menor"), "Zona de riesgo alta",
IF(AND(V36 = "Muy Alta",X36 = "Moderado"), "Zona de riesgo alta",
IF(AND(V36 = "Muy Alta",X36 = "Mayor"), "Zona de riesgo alta",
IF(AND(V36 = "Muy Alta",X36 = "Catastrófico"), "Zona de riesgo extrema",
))))))))))))))))))))))))),"N/A"),"N/A")</f>
        <v>Zona de riesgo moderada</v>
      </c>
      <c r="AA36" s="124" t="s">
        <v>265</v>
      </c>
      <c r="AB36" s="128" t="s">
        <v>704</v>
      </c>
      <c r="AC36" s="137" t="s">
        <v>630</v>
      </c>
      <c r="AD36" s="121">
        <v>45992</v>
      </c>
    </row>
    <row r="37" spans="1:30" ht="21" customHeight="1" x14ac:dyDescent="0.25">
      <c r="A37" s="135"/>
      <c r="B37" s="135"/>
      <c r="C37" s="135"/>
      <c r="D37" s="125"/>
      <c r="E37" s="132"/>
      <c r="F37" s="125"/>
      <c r="G37" s="132"/>
      <c r="H37" s="125"/>
      <c r="I37" s="42"/>
      <c r="J37" s="43"/>
      <c r="K37" s="43"/>
      <c r="L37" s="43"/>
      <c r="M37" s="44"/>
      <c r="N37" s="42"/>
      <c r="O37" s="44"/>
      <c r="P37" s="50"/>
      <c r="Q37" s="42"/>
      <c r="R37" s="42"/>
      <c r="S37" s="42"/>
      <c r="T37" s="44"/>
      <c r="U37" s="51"/>
      <c r="V37" s="125"/>
      <c r="W37" s="122"/>
      <c r="X37" s="125"/>
      <c r="Y37" s="122"/>
      <c r="Z37" s="125"/>
      <c r="AA37" s="125"/>
      <c r="AB37" s="129"/>
      <c r="AC37" s="122"/>
      <c r="AD37" s="122"/>
    </row>
    <row r="38" spans="1:30" ht="21" customHeight="1" x14ac:dyDescent="0.25">
      <c r="A38" s="135"/>
      <c r="B38" s="135"/>
      <c r="C38" s="135"/>
      <c r="D38" s="125"/>
      <c r="E38" s="132"/>
      <c r="F38" s="125"/>
      <c r="G38" s="132"/>
      <c r="H38" s="125"/>
      <c r="I38" s="42"/>
      <c r="J38" s="43"/>
      <c r="K38" s="43"/>
      <c r="L38" s="43"/>
      <c r="M38" s="44"/>
      <c r="N38" s="42"/>
      <c r="O38" s="44"/>
      <c r="P38" s="50"/>
      <c r="Q38" s="42"/>
      <c r="R38" s="42"/>
      <c r="S38" s="42"/>
      <c r="T38" s="44"/>
      <c r="U38" s="51"/>
      <c r="V38" s="125"/>
      <c r="W38" s="122"/>
      <c r="X38" s="125"/>
      <c r="Y38" s="122"/>
      <c r="Z38" s="125"/>
      <c r="AA38" s="125"/>
      <c r="AB38" s="129"/>
      <c r="AC38" s="122"/>
      <c r="AD38" s="122"/>
    </row>
    <row r="39" spans="1:30" ht="21" customHeight="1" x14ac:dyDescent="0.25">
      <c r="A39" s="136"/>
      <c r="B39" s="136"/>
      <c r="C39" s="136"/>
      <c r="D39" s="126"/>
      <c r="E39" s="133"/>
      <c r="F39" s="126"/>
      <c r="G39" s="133"/>
      <c r="H39" s="126"/>
      <c r="I39" s="42"/>
      <c r="J39" s="43"/>
      <c r="K39" s="43"/>
      <c r="L39" s="43"/>
      <c r="M39" s="44"/>
      <c r="N39" s="42"/>
      <c r="O39" s="44"/>
      <c r="P39" s="50"/>
      <c r="Q39" s="42"/>
      <c r="R39" s="42"/>
      <c r="S39" s="42"/>
      <c r="T39" s="44"/>
      <c r="U39" s="51"/>
      <c r="V39" s="126"/>
      <c r="W39" s="123"/>
      <c r="X39" s="126"/>
      <c r="Y39" s="123"/>
      <c r="Z39" s="126"/>
      <c r="AA39" s="126"/>
      <c r="AB39" s="130"/>
      <c r="AC39" s="123"/>
      <c r="AD39" s="123"/>
    </row>
    <row r="40" spans="1:30" ht="108" x14ac:dyDescent="0.25">
      <c r="A40" s="134" t="str">
        <f>valoracion_riesgo!A12</f>
        <v>r-010</v>
      </c>
      <c r="B40" s="134" t="str">
        <f>VLOOKUP(A40,identificacion_riesgos!$A$2:$F$19,5)</f>
        <v>Posibilidad de pérdida de la disponibilidad del portal web interno de la entidad debido a abuso de derechos o permisos de usuarios que hagan un uso incorrecto de sus privilegios</v>
      </c>
      <c r="C40" s="134" t="str">
        <f>VLOOKUP(A40,identificacion_riesgos!$A$2:$F$19,6)</f>
        <v xml:space="preserve">Llamado de atención y presentación no conformidades por parte de las dependencias debido a la no disponibilidad del </v>
      </c>
      <c r="D40" s="124" t="str">
        <f>VLOOKUP(A40,valoracion_riesgo!$A$2:$D$4,2)</f>
        <v>Media</v>
      </c>
      <c r="E40" s="131">
        <f t="shared" ref="E40" si="71">IF(D40="Muy Alta",1,IF(D40="Alta",0.8,IF(D40="Media",0.6,IF(D40="Baja",0.4,IF(D40="Muy Baja",0.2)))))</f>
        <v>0.6</v>
      </c>
      <c r="F40" s="124" t="str">
        <f>VLOOKUP(A40,valoracion_riesgo!$A$2:$D$4,3)</f>
        <v>Mayor</v>
      </c>
      <c r="G40" s="131">
        <f t="shared" ref="G40" si="72">IF(F40="Catastrófico",1,IF(F40="Mayor",0.8,IF(F40="Moderado",0.6,IF(F40="Menor",0.4,IF(F40="Leve",0.2)))))</f>
        <v>0.8</v>
      </c>
      <c r="H40" s="124" t="str">
        <f>VLOOKUP(A40,valoracion_riesgo!$A$2:$D$27,4)</f>
        <v>Zona de riesgo moderada</v>
      </c>
      <c r="I40" s="42" t="s">
        <v>685</v>
      </c>
      <c r="J40" s="43"/>
      <c r="K40" s="43" t="s">
        <v>682</v>
      </c>
      <c r="L40" s="43" t="s">
        <v>252</v>
      </c>
      <c r="M40" s="44">
        <f t="shared" ref="M40" si="73">IF(L40="Preventivo",25%,IF(L40="Detectivo",15%,IF(L40="Correctivo",10%,0%)))</f>
        <v>0.25</v>
      </c>
      <c r="N40" s="42" t="s">
        <v>271</v>
      </c>
      <c r="O40" s="44">
        <f t="shared" ref="O40" si="74">IF(N40="Automático",25%,IF(N40="Manual",15%,0%))</f>
        <v>0.15</v>
      </c>
      <c r="P40" s="50">
        <f t="shared" ref="P40" si="75">M40+O40</f>
        <v>0.4</v>
      </c>
      <c r="Q40" s="42" t="s">
        <v>118</v>
      </c>
      <c r="R40" s="42" t="s">
        <v>254</v>
      </c>
      <c r="S40" s="42" t="s">
        <v>117</v>
      </c>
      <c r="T40" s="44">
        <f t="shared" ref="T40" si="76">E40-(E40*P40)</f>
        <v>0.36</v>
      </c>
      <c r="U40" s="51">
        <f>G40-(G40*P40)</f>
        <v>0.48</v>
      </c>
      <c r="V40" s="124" t="str">
        <f t="shared" ref="V40" si="77">IF(AND(W40&lt;=100%,W40&gt;80%),"Muy alta",IF(AND(W40&lt;=80%,W40&gt;60%),"Alta",IF(AND(W40&lt;=60%,W40&gt;40%),"Media",IF(AND(W40&lt;=40%,W40&gt;20%),"Baja",IF(AND(W40&lt;=20%,W40&gt;=0%),"Muy Baja")))))</f>
        <v>Baja</v>
      </c>
      <c r="W40" s="127">
        <f>+T40</f>
        <v>0.36</v>
      </c>
      <c r="X40" s="124" t="str">
        <f t="shared" ref="X40" si="78">IF(AND(Y40&lt;=1,Y40&gt;0.8),"Catastrófico",IF(AND(Y40&lt;=0.8,Y40&gt;0.6),"Mayor",IF(AND(Y40&lt;=0.6,Y40&gt;0.4),"Moderado",IF(AND(Y40&lt;=0.4,Y40&gt;0.2),"Menor",IF(AND(Y40&lt;=0.2,Y40&gt;=0),"Leve")))))</f>
        <v>Moderado</v>
      </c>
      <c r="Y40" s="127">
        <f>+U40</f>
        <v>0.48</v>
      </c>
      <c r="Z40" s="124" t="str">
        <f t="shared" ref="Z40" si="79">IF(V40&lt;&gt;"",IF(X40&lt;&gt;"",
IF(AND(V40 = "Muy Baja",X40 = "Leve"), "Zona de riesgo baja",
IF(AND(V40 = "Muy Baja",X40 = "Menor"), "Zona de riesgo baja",
IF(AND(V40 = "Muy Baja",X40 = "Moderado"), "Zona de riesgo moderada",
IF(AND(V40 = "Muy Baja",X40 = "Mayor"), "Zona de riesgo alta",
IF(AND(V40 = "Muy Baja",X40 = "Catastrófico"), "Zona de riesgo extrema",
IF(AND(V40 = "Baja",X40 = "Leve"), "Zona de riesgo baja",
IF(AND(V40 = "Baja",X40 = "Menor"), "Zona de riesgo moderada",
IF(AND(V40 = "Baja",X40 = "Moderado"), "Zona de riesgo moderada",
IF(AND(V40 = "Baja",X40 = "Mayor"), "Zona de riesgo alta",
IF(AND(V40 = "Baja",X40 = "Catastrófico"), "Zona de riesgo extrema",
IF(AND(V40 = "Media",X40 = "Leve"), "Zona de riesgo moderada",
IF(AND(V40 = "Media",X40 = "Menor"), "Zona de riesgo moderada",
IF(AND(V40 = "Media",X40 = "Moderado"), " Zona de riesgo moderada",
IF(AND(V40 = "Media",X40 = "Mayor"), "Zona de riesgo alta",
IF(AND(V40 = "Media",X40 = "Catastrófico"), "Zona de riesgo extrema",
IF(AND(V40 = "Alta",X40 = "Leve"), "Zona de riesgo moderada",
IF(AND(V40 = "Alta",X40 = "Menor"), "Zona de riesgo moderada",
IF(AND(V40 = "Alta",X40 = "Moderado"), "Zona de riesgo alta",
IF(AND(V40 = "Alta",X40 = "Mayor"), "Zona de riesgo alta",
IF(AND(V40 = "Alta",X40 = "Catastrófico"), "Zona de riesgo extrema",
IF(AND(V40 = "Muy Alta",X40 = "Leve"), "Zona de riesgo alta",
IF(AND(V40 = "Muy Alta",X40 = "Menor"), "Zona de riesgo alta",
IF(AND(V40 = "Muy Alta",X40 = "Moderado"), "Zona de riesgo alta",
IF(AND(V40 = "Muy Alta",X40 = "Mayor"), "Zona de riesgo alta",
IF(AND(V40 = "Muy Alta",X40 = "Catastrófico"), "Zona de riesgo extrema",
))))))))))))))))))))))))),"N/A"),"N/A")</f>
        <v>Zona de riesgo moderada</v>
      </c>
      <c r="AA40" s="124" t="s">
        <v>265</v>
      </c>
      <c r="AB40" s="128" t="s">
        <v>704</v>
      </c>
      <c r="AC40" s="137" t="s">
        <v>630</v>
      </c>
      <c r="AD40" s="121">
        <v>45992</v>
      </c>
    </row>
    <row r="41" spans="1:30" ht="21" customHeight="1" x14ac:dyDescent="0.25">
      <c r="A41" s="135"/>
      <c r="B41" s="135"/>
      <c r="C41" s="135"/>
      <c r="D41" s="125"/>
      <c r="E41" s="132"/>
      <c r="F41" s="125"/>
      <c r="G41" s="132"/>
      <c r="H41" s="125"/>
      <c r="I41" s="42"/>
      <c r="J41" s="43"/>
      <c r="K41" s="43"/>
      <c r="L41" s="43"/>
      <c r="M41" s="44"/>
      <c r="N41" s="42"/>
      <c r="O41" s="44"/>
      <c r="P41" s="50"/>
      <c r="Q41" s="42"/>
      <c r="R41" s="42"/>
      <c r="S41" s="42"/>
      <c r="T41" s="44"/>
      <c r="U41" s="51"/>
      <c r="V41" s="125"/>
      <c r="W41" s="122"/>
      <c r="X41" s="125"/>
      <c r="Y41" s="122"/>
      <c r="Z41" s="125"/>
      <c r="AA41" s="125"/>
      <c r="AB41" s="129"/>
      <c r="AC41" s="122"/>
      <c r="AD41" s="122"/>
    </row>
    <row r="42" spans="1:30" ht="21" customHeight="1" x14ac:dyDescent="0.25">
      <c r="A42" s="135"/>
      <c r="B42" s="135"/>
      <c r="C42" s="135"/>
      <c r="D42" s="125"/>
      <c r="E42" s="132"/>
      <c r="F42" s="125"/>
      <c r="G42" s="132"/>
      <c r="H42" s="125"/>
      <c r="I42" s="42"/>
      <c r="J42" s="43"/>
      <c r="K42" s="43"/>
      <c r="L42" s="43"/>
      <c r="M42" s="44"/>
      <c r="N42" s="42"/>
      <c r="O42" s="44"/>
      <c r="P42" s="50"/>
      <c r="Q42" s="42"/>
      <c r="R42" s="42"/>
      <c r="S42" s="42"/>
      <c r="T42" s="44"/>
      <c r="U42" s="51"/>
      <c r="V42" s="125"/>
      <c r="W42" s="122"/>
      <c r="X42" s="125"/>
      <c r="Y42" s="122"/>
      <c r="Z42" s="125"/>
      <c r="AA42" s="125"/>
      <c r="AB42" s="129"/>
      <c r="AC42" s="122"/>
      <c r="AD42" s="122"/>
    </row>
    <row r="43" spans="1:30" ht="21" customHeight="1" x14ac:dyDescent="0.25">
      <c r="A43" s="136"/>
      <c r="B43" s="136"/>
      <c r="C43" s="136"/>
      <c r="D43" s="126"/>
      <c r="E43" s="133"/>
      <c r="F43" s="126"/>
      <c r="G43" s="133"/>
      <c r="H43" s="126"/>
      <c r="I43" s="42"/>
      <c r="J43" s="43"/>
      <c r="K43" s="43"/>
      <c r="L43" s="43"/>
      <c r="M43" s="44"/>
      <c r="N43" s="42"/>
      <c r="O43" s="44"/>
      <c r="P43" s="50"/>
      <c r="Q43" s="42"/>
      <c r="R43" s="42"/>
      <c r="S43" s="42"/>
      <c r="T43" s="44"/>
      <c r="U43" s="51"/>
      <c r="V43" s="126"/>
      <c r="W43" s="123"/>
      <c r="X43" s="126"/>
      <c r="Y43" s="123"/>
      <c r="Z43" s="126"/>
      <c r="AA43" s="126"/>
      <c r="AB43" s="130"/>
      <c r="AC43" s="123"/>
      <c r="AD43" s="123"/>
    </row>
    <row r="44" spans="1:30" ht="108" x14ac:dyDescent="0.25">
      <c r="A44" s="134" t="str">
        <f>valoracion_riesgo!A13</f>
        <v>r-011</v>
      </c>
      <c r="B44" s="134" t="str">
        <f>VLOOKUP(A44,identificacion_riesgos!$A$2:$F$19,5)</f>
        <v>Posibilidad de pérdida de la confidencialidad, integridad y disponibildad de la información gestionada con el software orfeo debido a acciones de sabotaje perpretadas por terceros que aprovechan los defectos presentes en este software</v>
      </c>
      <c r="C44" s="134" t="str">
        <f>VLOOKUP(A44,identificacion_riesgos!$A$2:$F$19,6)</f>
        <v>Sanciones por parte de entes de control por perdida de la confidancialidad, integridad y disponibilidad de la información de correspondencia gestionada con el software ORFEO</v>
      </c>
      <c r="D44" s="124" t="str">
        <f>VLOOKUP(A44,valoracion_riesgo!$A$2:$D$4,2)</f>
        <v>Media</v>
      </c>
      <c r="E44" s="131">
        <f t="shared" ref="E44" si="80">IF(D44="Muy Alta",1,IF(D44="Alta",0.8,IF(D44="Media",0.6,IF(D44="Baja",0.4,IF(D44="Muy Baja",0.2)))))</f>
        <v>0.6</v>
      </c>
      <c r="F44" s="124" t="str">
        <f>VLOOKUP(A44,valoracion_riesgo!$A$2:$D$4,3)</f>
        <v>Mayor</v>
      </c>
      <c r="G44" s="131">
        <f t="shared" ref="G44" si="81">IF(F44="Catastrófico",1,IF(F44="Mayor",0.8,IF(F44="Moderado",0.6,IF(F44="Menor",0.4,IF(F44="Leve",0.2)))))</f>
        <v>0.8</v>
      </c>
      <c r="H44" s="124" t="str">
        <f>VLOOKUP(A44,valoracion_riesgo!$A$2:$D$27,4)</f>
        <v>Zona de riesgo alta</v>
      </c>
      <c r="I44" s="42" t="s">
        <v>685</v>
      </c>
      <c r="J44" s="43"/>
      <c r="K44" s="43" t="s">
        <v>682</v>
      </c>
      <c r="L44" s="43" t="s">
        <v>252</v>
      </c>
      <c r="M44" s="44">
        <f t="shared" ref="M44" si="82">IF(L44="Preventivo",25%,IF(L44="Detectivo",15%,IF(L44="Correctivo",10%,0%)))</f>
        <v>0.25</v>
      </c>
      <c r="N44" s="42" t="s">
        <v>271</v>
      </c>
      <c r="O44" s="44">
        <f t="shared" ref="O44" si="83">IF(N44="Automático",25%,IF(N44="Manual",15%,0%))</f>
        <v>0.15</v>
      </c>
      <c r="P44" s="50">
        <f t="shared" ref="P44" si="84">M44+O44</f>
        <v>0.4</v>
      </c>
      <c r="Q44" s="42" t="s">
        <v>118</v>
      </c>
      <c r="R44" s="42" t="s">
        <v>254</v>
      </c>
      <c r="S44" s="42" t="s">
        <v>117</v>
      </c>
      <c r="T44" s="44">
        <f t="shared" ref="T44" si="85">E44-(E44*P44)</f>
        <v>0.36</v>
      </c>
      <c r="U44" s="51">
        <f>G44-(G44*P44)</f>
        <v>0.48</v>
      </c>
      <c r="V44" s="124" t="str">
        <f t="shared" ref="V44" si="86">IF(AND(W44&lt;=100%,W44&gt;80%),"Muy alta",IF(AND(W44&lt;=80%,W44&gt;60%),"Alta",IF(AND(W44&lt;=60%,W44&gt;40%),"Media",IF(AND(W44&lt;=40%,W44&gt;20%),"Baja",IF(AND(W44&lt;=20%,W44&gt;=0%),"Muy Baja")))))</f>
        <v>Baja</v>
      </c>
      <c r="W44" s="127">
        <f>+T44</f>
        <v>0.36</v>
      </c>
      <c r="X44" s="124" t="str">
        <f t="shared" ref="X44" si="87">IF(AND(Y44&lt;=1,Y44&gt;0.8),"Catastrófico",IF(AND(Y44&lt;=0.8,Y44&gt;0.6),"Mayor",IF(AND(Y44&lt;=0.6,Y44&gt;0.4),"Moderado",IF(AND(Y44&lt;=0.4,Y44&gt;0.2),"Menor",IF(AND(Y44&lt;=0.2,Y44&gt;=0),"Leve")))))</f>
        <v>Moderado</v>
      </c>
      <c r="Y44" s="127">
        <f>+U44</f>
        <v>0.48</v>
      </c>
      <c r="Z44" s="124" t="str">
        <f t="shared" ref="Z44" si="88">IF(V44&lt;&gt;"",IF(X44&lt;&gt;"",
IF(AND(V44 = "Muy Baja",X44 = "Leve"), "Zona de riesgo baja",
IF(AND(V44 = "Muy Baja",X44 = "Menor"), "Zona de riesgo baja",
IF(AND(V44 = "Muy Baja",X44 = "Moderado"), "Zona de riesgo moderada",
IF(AND(V44 = "Muy Baja",X44 = "Mayor"), "Zona de riesgo alta",
IF(AND(V44 = "Muy Baja",X44 = "Catastrófico"), "Zona de riesgo extrema",
IF(AND(V44 = "Baja",X44 = "Leve"), "Zona de riesgo baja",
IF(AND(V44 = "Baja",X44 = "Menor"), "Zona de riesgo moderada",
IF(AND(V44 = "Baja",X44 = "Moderado"), "Zona de riesgo moderada",
IF(AND(V44 = "Baja",X44 = "Mayor"), "Zona de riesgo alta",
IF(AND(V44 = "Baja",X44 = "Catastrófico"), "Zona de riesgo extrema",
IF(AND(V44 = "Media",X44 = "Leve"), "Zona de riesgo moderada",
IF(AND(V44 = "Media",X44 = "Menor"), "Zona de riesgo moderada",
IF(AND(V44 = "Media",X44 = "Moderado"), " Zona de riesgo moderada",
IF(AND(V44 = "Media",X44 = "Mayor"), "Zona de riesgo alta",
IF(AND(V44 = "Media",X44 = "Catastrófico"), "Zona de riesgo extrema",
IF(AND(V44 = "Alta",X44 = "Leve"), "Zona de riesgo moderada",
IF(AND(V44 = "Alta",X44 = "Menor"), "Zona de riesgo moderada",
IF(AND(V44 = "Alta",X44 = "Moderado"), "Zona de riesgo alta",
IF(AND(V44 = "Alta",X44 = "Mayor"), "Zona de riesgo alta",
IF(AND(V44 = "Alta",X44 = "Catastrófico"), "Zona de riesgo extrema",
IF(AND(V44 = "Muy Alta",X44 = "Leve"), "Zona de riesgo alta",
IF(AND(V44 = "Muy Alta",X44 = "Menor"), "Zona de riesgo alta",
IF(AND(V44 = "Muy Alta",X44 = "Moderado"), "Zona de riesgo alta",
IF(AND(V44 = "Muy Alta",X44 = "Mayor"), "Zona de riesgo alta",
IF(AND(V44 = "Muy Alta",X44 = "Catastrófico"), "Zona de riesgo extrema",
))))))))))))))))))))))))),"N/A"),"N/A")</f>
        <v>Zona de riesgo moderada</v>
      </c>
      <c r="AA44" s="124" t="s">
        <v>265</v>
      </c>
      <c r="AB44" s="128" t="s">
        <v>706</v>
      </c>
      <c r="AC44" s="137" t="s">
        <v>630</v>
      </c>
      <c r="AD44" s="121">
        <v>45992</v>
      </c>
    </row>
    <row r="45" spans="1:30" ht="21" customHeight="1" x14ac:dyDescent="0.25">
      <c r="A45" s="135"/>
      <c r="B45" s="135"/>
      <c r="C45" s="135"/>
      <c r="D45" s="125"/>
      <c r="E45" s="132"/>
      <c r="F45" s="125"/>
      <c r="G45" s="132"/>
      <c r="H45" s="125"/>
      <c r="I45" s="42"/>
      <c r="J45" s="43"/>
      <c r="K45" s="43"/>
      <c r="L45" s="43"/>
      <c r="M45" s="44"/>
      <c r="N45" s="42"/>
      <c r="O45" s="44"/>
      <c r="P45" s="50"/>
      <c r="Q45" s="42"/>
      <c r="R45" s="42"/>
      <c r="S45" s="42"/>
      <c r="T45" s="44"/>
      <c r="U45" s="51"/>
      <c r="V45" s="125"/>
      <c r="W45" s="122"/>
      <c r="X45" s="125"/>
      <c r="Y45" s="122"/>
      <c r="Z45" s="125"/>
      <c r="AA45" s="125"/>
      <c r="AB45" s="129"/>
      <c r="AC45" s="122"/>
      <c r="AD45" s="122"/>
    </row>
    <row r="46" spans="1:30" ht="21" customHeight="1" x14ac:dyDescent="0.25">
      <c r="A46" s="135"/>
      <c r="B46" s="135"/>
      <c r="C46" s="135"/>
      <c r="D46" s="125"/>
      <c r="E46" s="132"/>
      <c r="F46" s="125"/>
      <c r="G46" s="132"/>
      <c r="H46" s="125"/>
      <c r="I46" s="42"/>
      <c r="J46" s="43"/>
      <c r="K46" s="43"/>
      <c r="L46" s="43"/>
      <c r="M46" s="44"/>
      <c r="N46" s="42"/>
      <c r="O46" s="44"/>
      <c r="P46" s="50"/>
      <c r="Q46" s="42"/>
      <c r="R46" s="42"/>
      <c r="S46" s="42"/>
      <c r="T46" s="44"/>
      <c r="U46" s="51"/>
      <c r="V46" s="125"/>
      <c r="W46" s="122"/>
      <c r="X46" s="125"/>
      <c r="Y46" s="122"/>
      <c r="Z46" s="125"/>
      <c r="AA46" s="125"/>
      <c r="AB46" s="129"/>
      <c r="AC46" s="122"/>
      <c r="AD46" s="122"/>
    </row>
    <row r="47" spans="1:30" ht="21" customHeight="1" x14ac:dyDescent="0.25">
      <c r="A47" s="136"/>
      <c r="B47" s="136"/>
      <c r="C47" s="136"/>
      <c r="D47" s="126"/>
      <c r="E47" s="133"/>
      <c r="F47" s="126"/>
      <c r="G47" s="133"/>
      <c r="H47" s="126"/>
      <c r="I47" s="42"/>
      <c r="J47" s="43"/>
      <c r="K47" s="43"/>
      <c r="L47" s="43"/>
      <c r="M47" s="44"/>
      <c r="N47" s="42"/>
      <c r="O47" s="44"/>
      <c r="P47" s="50"/>
      <c r="Q47" s="42"/>
      <c r="R47" s="42"/>
      <c r="S47" s="42"/>
      <c r="T47" s="44"/>
      <c r="U47" s="51"/>
      <c r="V47" s="126"/>
      <c r="W47" s="123"/>
      <c r="X47" s="126"/>
      <c r="Y47" s="123"/>
      <c r="Z47" s="126"/>
      <c r="AA47" s="126"/>
      <c r="AB47" s="130"/>
      <c r="AC47" s="123"/>
      <c r="AD47" s="123"/>
    </row>
    <row r="48" spans="1:30" ht="108" x14ac:dyDescent="0.25">
      <c r="A48" s="134" t="str">
        <f>valoracion_riesgo!A14</f>
        <v>r-012</v>
      </c>
      <c r="B48" s="134" t="str">
        <f>VLOOKUP(A48,identificacion_riesgos!$A$2:$F$19,5)</f>
        <v>Posibilidad de pérdida de la disponibilidad del software SISPASTO debido a acciones de sabotaje perpretadas por terceros que aprovechan los defectos presentes en este software</v>
      </c>
      <c r="C48" s="134" t="str">
        <f>VLOOKUP(A48,identificacion_riesgos!$A$2:$F$19,6)</f>
        <v>Sanciones por parte de entes de control por perdida de la disponibilidad del software SISPASTO</v>
      </c>
      <c r="D48" s="124" t="str">
        <f>VLOOKUP(A48,valoracion_riesgo!$A$2:$D$4,2)</f>
        <v>Media</v>
      </c>
      <c r="E48" s="131">
        <f t="shared" ref="E48" si="89">IF(D48="Muy Alta",1,IF(D48="Alta",0.8,IF(D48="Media",0.6,IF(D48="Baja",0.4,IF(D48="Muy Baja",0.2)))))</f>
        <v>0.6</v>
      </c>
      <c r="F48" s="124" t="str">
        <f>VLOOKUP(A48,valoracion_riesgo!$A$2:$D$4,3)</f>
        <v>Mayor</v>
      </c>
      <c r="G48" s="131">
        <f t="shared" ref="G48" si="90">IF(F48="Catastrófico",1,IF(F48="Mayor",0.8,IF(F48="Moderado",0.6,IF(F48="Menor",0.4,IF(F48="Leve",0.2)))))</f>
        <v>0.8</v>
      </c>
      <c r="H48" s="124" t="str">
        <f>VLOOKUP(A48,valoracion_riesgo!$A$2:$D$27,4)</f>
        <v>Zona de riesgo alta</v>
      </c>
      <c r="I48" s="42" t="s">
        <v>685</v>
      </c>
      <c r="J48" s="43"/>
      <c r="K48" s="43" t="s">
        <v>682</v>
      </c>
      <c r="L48" s="43" t="s">
        <v>252</v>
      </c>
      <c r="M48" s="44">
        <f t="shared" ref="M48" si="91">IF(L48="Preventivo",25%,IF(L48="Detectivo",15%,IF(L48="Correctivo",10%,0%)))</f>
        <v>0.25</v>
      </c>
      <c r="N48" s="42" t="s">
        <v>271</v>
      </c>
      <c r="O48" s="44">
        <f t="shared" ref="O48" si="92">IF(N48="Automático",25%,IF(N48="Manual",15%,0%))</f>
        <v>0.15</v>
      </c>
      <c r="P48" s="50">
        <f t="shared" ref="P48" si="93">M48+O48</f>
        <v>0.4</v>
      </c>
      <c r="Q48" s="42" t="s">
        <v>118</v>
      </c>
      <c r="R48" s="42" t="s">
        <v>254</v>
      </c>
      <c r="S48" s="42" t="s">
        <v>117</v>
      </c>
      <c r="T48" s="44">
        <f t="shared" ref="T48" si="94">E48-(E48*P48)</f>
        <v>0.36</v>
      </c>
      <c r="U48" s="51">
        <f>G48-(G48*P48)</f>
        <v>0.48</v>
      </c>
      <c r="V48" s="124" t="str">
        <f t="shared" ref="V48" si="95">IF(AND(W48&lt;=100%,W48&gt;80%),"Muy alta",IF(AND(W48&lt;=80%,W48&gt;60%),"Alta",IF(AND(W48&lt;=60%,W48&gt;40%),"Media",IF(AND(W48&lt;=40%,W48&gt;20%),"Baja",IF(AND(W48&lt;=20%,W48&gt;=0%),"Muy Baja")))))</f>
        <v>Baja</v>
      </c>
      <c r="W48" s="127">
        <f>+T48</f>
        <v>0.36</v>
      </c>
      <c r="X48" s="124" t="str">
        <f t="shared" ref="X48" si="96">IF(AND(Y48&lt;=1,Y48&gt;0.8),"Catastrófico",IF(AND(Y48&lt;=0.8,Y48&gt;0.6),"Mayor",IF(AND(Y48&lt;=0.6,Y48&gt;0.4),"Moderado",IF(AND(Y48&lt;=0.4,Y48&gt;0.2),"Menor",IF(AND(Y48&lt;=0.2,Y48&gt;=0),"Leve")))))</f>
        <v>Moderado</v>
      </c>
      <c r="Y48" s="127">
        <f>+U48</f>
        <v>0.48</v>
      </c>
      <c r="Z48" s="124" t="str">
        <f t="shared" ref="Z48" si="97">IF(V48&lt;&gt;"",IF(X48&lt;&gt;"",
IF(AND(V48 = "Muy Baja",X48 = "Leve"), "Zona de riesgo baja",
IF(AND(V48 = "Muy Baja",X48 = "Menor"), "Zona de riesgo baja",
IF(AND(V48 = "Muy Baja",X48 = "Moderado"), "Zona de riesgo moderada",
IF(AND(V48 = "Muy Baja",X48 = "Mayor"), "Zona de riesgo alta",
IF(AND(V48 = "Muy Baja",X48 = "Catastrófico"), "Zona de riesgo extrema",
IF(AND(V48 = "Baja",X48 = "Leve"), "Zona de riesgo baja",
IF(AND(V48 = "Baja",X48 = "Menor"), "Zona de riesgo moderada",
IF(AND(V48 = "Baja",X48 = "Moderado"), "Zona de riesgo moderada",
IF(AND(V48 = "Baja",X48 = "Mayor"), "Zona de riesgo alta",
IF(AND(V48 = "Baja",X48 = "Catastrófico"), "Zona de riesgo extrema",
IF(AND(V48 = "Media",X48 = "Leve"), "Zona de riesgo moderada",
IF(AND(V48 = "Media",X48 = "Menor"), "Zona de riesgo moderada",
IF(AND(V48 = "Media",X48 = "Moderado"), " Zona de riesgo moderada",
IF(AND(V48 = "Media",X48 = "Mayor"), "Zona de riesgo alta",
IF(AND(V48 = "Media",X48 = "Catastrófico"), "Zona de riesgo extrema",
IF(AND(V48 = "Alta",X48 = "Leve"), "Zona de riesgo moderada",
IF(AND(V48 = "Alta",X48 = "Menor"), "Zona de riesgo moderada",
IF(AND(V48 = "Alta",X48 = "Moderado"), "Zona de riesgo alta",
IF(AND(V48 = "Alta",X48 = "Mayor"), "Zona de riesgo alta",
IF(AND(V48 = "Alta",X48 = "Catastrófico"), "Zona de riesgo extrema",
IF(AND(V48 = "Muy Alta",X48 = "Leve"), "Zona de riesgo alta",
IF(AND(V48 = "Muy Alta",X48 = "Menor"), "Zona de riesgo alta",
IF(AND(V48 = "Muy Alta",X48 = "Moderado"), "Zona de riesgo alta",
IF(AND(V48 = "Muy Alta",X48 = "Mayor"), "Zona de riesgo alta",
IF(AND(V48 = "Muy Alta",X48 = "Catastrófico"), "Zona de riesgo extrema",
))))))))))))))))))))))))),"N/A"),"N/A")</f>
        <v>Zona de riesgo moderada</v>
      </c>
      <c r="AA48" s="124" t="s">
        <v>265</v>
      </c>
      <c r="AB48" s="128" t="s">
        <v>705</v>
      </c>
      <c r="AC48" s="137" t="s">
        <v>630</v>
      </c>
      <c r="AD48" s="121">
        <v>45992</v>
      </c>
    </row>
    <row r="49" spans="1:30" ht="21" customHeight="1" x14ac:dyDescent="0.25">
      <c r="A49" s="135"/>
      <c r="B49" s="135"/>
      <c r="C49" s="135"/>
      <c r="D49" s="125"/>
      <c r="E49" s="132"/>
      <c r="F49" s="125"/>
      <c r="G49" s="132"/>
      <c r="H49" s="125"/>
      <c r="I49" s="42"/>
      <c r="J49" s="43"/>
      <c r="K49" s="43"/>
      <c r="L49" s="43"/>
      <c r="M49" s="44"/>
      <c r="N49" s="42"/>
      <c r="O49" s="44"/>
      <c r="P49" s="50"/>
      <c r="Q49" s="42"/>
      <c r="R49" s="42"/>
      <c r="S49" s="42"/>
      <c r="T49" s="44"/>
      <c r="U49" s="51"/>
      <c r="V49" s="125"/>
      <c r="W49" s="122"/>
      <c r="X49" s="125"/>
      <c r="Y49" s="122"/>
      <c r="Z49" s="125"/>
      <c r="AA49" s="125"/>
      <c r="AB49" s="129"/>
      <c r="AC49" s="122"/>
      <c r="AD49" s="122"/>
    </row>
    <row r="50" spans="1:30" ht="21" customHeight="1" x14ac:dyDescent="0.25">
      <c r="A50" s="135"/>
      <c r="B50" s="135"/>
      <c r="C50" s="135"/>
      <c r="D50" s="125"/>
      <c r="E50" s="132"/>
      <c r="F50" s="125"/>
      <c r="G50" s="132"/>
      <c r="H50" s="125"/>
      <c r="I50" s="42"/>
      <c r="J50" s="43"/>
      <c r="K50" s="43"/>
      <c r="L50" s="43"/>
      <c r="M50" s="44"/>
      <c r="N50" s="42"/>
      <c r="O50" s="44"/>
      <c r="P50" s="50"/>
      <c r="Q50" s="42"/>
      <c r="R50" s="42"/>
      <c r="S50" s="42"/>
      <c r="T50" s="44"/>
      <c r="U50" s="51"/>
      <c r="V50" s="125"/>
      <c r="W50" s="122"/>
      <c r="X50" s="125"/>
      <c r="Y50" s="122"/>
      <c r="Z50" s="125"/>
      <c r="AA50" s="125"/>
      <c r="AB50" s="129"/>
      <c r="AC50" s="122"/>
      <c r="AD50" s="122"/>
    </row>
    <row r="51" spans="1:30" ht="21" customHeight="1" x14ac:dyDescent="0.25">
      <c r="A51" s="136"/>
      <c r="B51" s="136"/>
      <c r="C51" s="136"/>
      <c r="D51" s="126"/>
      <c r="E51" s="133"/>
      <c r="F51" s="126"/>
      <c r="G51" s="133"/>
      <c r="H51" s="126"/>
      <c r="I51" s="42"/>
      <c r="J51" s="43"/>
      <c r="K51" s="43"/>
      <c r="L51" s="43"/>
      <c r="M51" s="44"/>
      <c r="N51" s="42"/>
      <c r="O51" s="44"/>
      <c r="P51" s="50"/>
      <c r="Q51" s="42"/>
      <c r="R51" s="42"/>
      <c r="S51" s="42"/>
      <c r="T51" s="44"/>
      <c r="U51" s="51"/>
      <c r="V51" s="126"/>
      <c r="W51" s="123"/>
      <c r="X51" s="126"/>
      <c r="Y51" s="123"/>
      <c r="Z51" s="126"/>
      <c r="AA51" s="126"/>
      <c r="AB51" s="130"/>
      <c r="AC51" s="123"/>
      <c r="AD51" s="123"/>
    </row>
    <row r="52" spans="1:30" ht="108" x14ac:dyDescent="0.25">
      <c r="A52" s="134" t="str">
        <f>valoracion_riesgo!A15</f>
        <v>r-013</v>
      </c>
      <c r="B52" s="134" t="str">
        <f>VLOOKUP(A52,identificacion_riesgos!$A$2:$F$19,5)</f>
        <v>Posibilidad de pérdida de la disponibilidad del sistema de información GLPI debido a una saturación del sistema agrabado por una aplicación inadecuada de tareas de mantenimiento</v>
      </c>
      <c r="C52" s="134" t="str">
        <f>VLOOKUP(A52,identificacion_riesgos!$A$2:$F$19,6)</f>
        <v>Perdida de la trazabilidad de las asignaciones de casos al personal de la dependencia</v>
      </c>
      <c r="D52" s="124" t="str">
        <f>VLOOKUP(A52,valoracion_riesgo!$A$2:$D$4,2)</f>
        <v>Media</v>
      </c>
      <c r="E52" s="131">
        <f t="shared" ref="E52" si="98">IF(D52="Muy Alta",1,IF(D52="Alta",0.8,IF(D52="Media",0.6,IF(D52="Baja",0.4,IF(D52="Muy Baja",0.2)))))</f>
        <v>0.6</v>
      </c>
      <c r="F52" s="124" t="str">
        <f>VLOOKUP(A52,valoracion_riesgo!$A$2:$D$4,3)</f>
        <v>Mayor</v>
      </c>
      <c r="G52" s="131">
        <f t="shared" ref="G52" si="99">IF(F52="Catastrófico",1,IF(F52="Mayor",0.8,IF(F52="Moderado",0.6,IF(F52="Menor",0.4,IF(F52="Leve",0.2)))))</f>
        <v>0.8</v>
      </c>
      <c r="H52" s="124" t="str">
        <f>VLOOKUP(A52,valoracion_riesgo!$A$2:$D$27,4)</f>
        <v>Zona de riesgo moderada</v>
      </c>
      <c r="I52" s="42" t="s">
        <v>685</v>
      </c>
      <c r="J52" s="43"/>
      <c r="K52" s="43" t="s">
        <v>682</v>
      </c>
      <c r="L52" s="43" t="s">
        <v>252</v>
      </c>
      <c r="M52" s="44">
        <f t="shared" ref="M52" si="100">IF(L52="Preventivo",25%,IF(L52="Detectivo",15%,IF(L52="Correctivo",10%,0%)))</f>
        <v>0.25</v>
      </c>
      <c r="N52" s="42" t="s">
        <v>271</v>
      </c>
      <c r="O52" s="44">
        <f t="shared" ref="O52" si="101">IF(N52="Automático",25%,IF(N52="Manual",15%,0%))</f>
        <v>0.15</v>
      </c>
      <c r="P52" s="50">
        <f t="shared" ref="P52" si="102">M52+O52</f>
        <v>0.4</v>
      </c>
      <c r="Q52" s="42" t="s">
        <v>118</v>
      </c>
      <c r="R52" s="42" t="s">
        <v>254</v>
      </c>
      <c r="S52" s="42" t="s">
        <v>117</v>
      </c>
      <c r="T52" s="44">
        <f t="shared" ref="T52" si="103">E52-(E52*P52)</f>
        <v>0.36</v>
      </c>
      <c r="U52" s="51">
        <f>G52-(G52*P52)</f>
        <v>0.48</v>
      </c>
      <c r="V52" s="124" t="str">
        <f t="shared" ref="V52" si="104">IF(AND(W52&lt;=100%,W52&gt;80%),"Muy alta",IF(AND(W52&lt;=80%,W52&gt;60%),"Alta",IF(AND(W52&lt;=60%,W52&gt;40%),"Media",IF(AND(W52&lt;=40%,W52&gt;20%),"Baja",IF(AND(W52&lt;=20%,W52&gt;=0%),"Muy Baja")))))</f>
        <v>Baja</v>
      </c>
      <c r="W52" s="127">
        <f>+T52</f>
        <v>0.36</v>
      </c>
      <c r="X52" s="124" t="str">
        <f t="shared" ref="X52" si="105">IF(AND(Y52&lt;=1,Y52&gt;0.8),"Catastrófico",IF(AND(Y52&lt;=0.8,Y52&gt;0.6),"Mayor",IF(AND(Y52&lt;=0.6,Y52&gt;0.4),"Moderado",IF(AND(Y52&lt;=0.4,Y52&gt;0.2),"Menor",IF(AND(Y52&lt;=0.2,Y52&gt;=0),"Leve")))))</f>
        <v>Moderado</v>
      </c>
      <c r="Y52" s="127">
        <f>+U52</f>
        <v>0.48</v>
      </c>
      <c r="Z52" s="124" t="str">
        <f t="shared" ref="Z52" si="106">IF(V52&lt;&gt;"",IF(X52&lt;&gt;"",
IF(AND(V52 = "Muy Baja",X52 = "Leve"), "Zona de riesgo baja",
IF(AND(V52 = "Muy Baja",X52 = "Menor"), "Zona de riesgo baja",
IF(AND(V52 = "Muy Baja",X52 = "Moderado"), "Zona de riesgo moderada",
IF(AND(V52 = "Muy Baja",X52 = "Mayor"), "Zona de riesgo alta",
IF(AND(V52 = "Muy Baja",X52 = "Catastrófico"), "Zona de riesgo extrema",
IF(AND(V52 = "Baja",X52 = "Leve"), "Zona de riesgo baja",
IF(AND(V52 = "Baja",X52 = "Menor"), "Zona de riesgo moderada",
IF(AND(V52 = "Baja",X52 = "Moderado"), "Zona de riesgo moderada",
IF(AND(V52 = "Baja",X52 = "Mayor"), "Zona de riesgo alta",
IF(AND(V52 = "Baja",X52 = "Catastrófico"), "Zona de riesgo extrema",
IF(AND(V52 = "Media",X52 = "Leve"), "Zona de riesgo moderada",
IF(AND(V52 = "Media",X52 = "Menor"), "Zona de riesgo moderada",
IF(AND(V52 = "Media",X52 = "Moderado"), " Zona de riesgo moderada",
IF(AND(V52 = "Media",X52 = "Mayor"), "Zona de riesgo alta",
IF(AND(V52 = "Media",X52 = "Catastrófico"), "Zona de riesgo extrema",
IF(AND(V52 = "Alta",X52 = "Leve"), "Zona de riesgo moderada",
IF(AND(V52 = "Alta",X52 = "Menor"), "Zona de riesgo moderada",
IF(AND(V52 = "Alta",X52 = "Moderado"), "Zona de riesgo alta",
IF(AND(V52 = "Alta",X52 = "Mayor"), "Zona de riesgo alta",
IF(AND(V52 = "Alta",X52 = "Catastrófico"), "Zona de riesgo extrema",
IF(AND(V52 = "Muy Alta",X52 = "Leve"), "Zona de riesgo alta",
IF(AND(V52 = "Muy Alta",X52 = "Menor"), "Zona de riesgo alta",
IF(AND(V52 = "Muy Alta",X52 = "Moderado"), "Zona de riesgo alta",
IF(AND(V52 = "Muy Alta",X52 = "Mayor"), "Zona de riesgo alta",
IF(AND(V52 = "Muy Alta",X52 = "Catastrófico"), "Zona de riesgo extrema",
))))))))))))))))))))))))),"N/A"),"N/A")</f>
        <v>Zona de riesgo moderada</v>
      </c>
      <c r="AA52" s="124" t="s">
        <v>265</v>
      </c>
      <c r="AB52" s="128" t="s">
        <v>707</v>
      </c>
      <c r="AC52" s="137" t="s">
        <v>630</v>
      </c>
      <c r="AD52" s="121">
        <v>45992</v>
      </c>
    </row>
    <row r="53" spans="1:30" ht="21" customHeight="1" x14ac:dyDescent="0.25">
      <c r="A53" s="135"/>
      <c r="B53" s="135"/>
      <c r="C53" s="135"/>
      <c r="D53" s="125"/>
      <c r="E53" s="132"/>
      <c r="F53" s="125"/>
      <c r="G53" s="132"/>
      <c r="H53" s="125"/>
      <c r="I53" s="42"/>
      <c r="J53" s="43"/>
      <c r="K53" s="43"/>
      <c r="L53" s="43"/>
      <c r="M53" s="44"/>
      <c r="N53" s="42"/>
      <c r="O53" s="44"/>
      <c r="P53" s="50"/>
      <c r="Q53" s="42"/>
      <c r="R53" s="42"/>
      <c r="S53" s="42"/>
      <c r="T53" s="44"/>
      <c r="U53" s="51"/>
      <c r="V53" s="125"/>
      <c r="W53" s="122"/>
      <c r="X53" s="125"/>
      <c r="Y53" s="122"/>
      <c r="Z53" s="125"/>
      <c r="AA53" s="125"/>
      <c r="AB53" s="129"/>
      <c r="AC53" s="122"/>
      <c r="AD53" s="122"/>
    </row>
    <row r="54" spans="1:30" ht="21" customHeight="1" x14ac:dyDescent="0.25">
      <c r="A54" s="135"/>
      <c r="B54" s="135"/>
      <c r="C54" s="135"/>
      <c r="D54" s="125"/>
      <c r="E54" s="132"/>
      <c r="F54" s="125"/>
      <c r="G54" s="132"/>
      <c r="H54" s="125"/>
      <c r="I54" s="42"/>
      <c r="J54" s="43"/>
      <c r="K54" s="43"/>
      <c r="L54" s="43"/>
      <c r="M54" s="44"/>
      <c r="N54" s="42"/>
      <c r="O54" s="44"/>
      <c r="P54" s="50"/>
      <c r="Q54" s="42"/>
      <c r="R54" s="42"/>
      <c r="S54" s="42"/>
      <c r="T54" s="44"/>
      <c r="U54" s="51"/>
      <c r="V54" s="125"/>
      <c r="W54" s="122"/>
      <c r="X54" s="125"/>
      <c r="Y54" s="122"/>
      <c r="Z54" s="125"/>
      <c r="AA54" s="125"/>
      <c r="AB54" s="129"/>
      <c r="AC54" s="122"/>
      <c r="AD54" s="122"/>
    </row>
    <row r="55" spans="1:30" ht="21" customHeight="1" x14ac:dyDescent="0.25">
      <c r="A55" s="136"/>
      <c r="B55" s="136"/>
      <c r="C55" s="136"/>
      <c r="D55" s="126"/>
      <c r="E55" s="133"/>
      <c r="F55" s="126"/>
      <c r="G55" s="133"/>
      <c r="H55" s="126"/>
      <c r="I55" s="42"/>
      <c r="J55" s="43"/>
      <c r="K55" s="43"/>
      <c r="L55" s="43"/>
      <c r="M55" s="44"/>
      <c r="N55" s="42"/>
      <c r="O55" s="44"/>
      <c r="P55" s="50"/>
      <c r="Q55" s="42"/>
      <c r="R55" s="42"/>
      <c r="S55" s="42"/>
      <c r="T55" s="44"/>
      <c r="U55" s="51"/>
      <c r="V55" s="126"/>
      <c r="W55" s="123"/>
      <c r="X55" s="126"/>
      <c r="Y55" s="123"/>
      <c r="Z55" s="126"/>
      <c r="AA55" s="126"/>
      <c r="AB55" s="130"/>
      <c r="AC55" s="123"/>
      <c r="AD55" s="123"/>
    </row>
    <row r="56" spans="1:30" ht="108" x14ac:dyDescent="0.25">
      <c r="A56" s="134" t="str">
        <f>valoracion_riesgo!A16</f>
        <v>r-014</v>
      </c>
      <c r="B56" s="134" t="str">
        <f>VLOOKUP(A56,identificacion_riesgos!$A$2:$F$19,5)</f>
        <v>Posibilidad de pérdida de la confidencialidad, integridad y disponibildad de la información gestionada con el software SGCV debido a acciones de sabotaje perpretadas por terceros que aprovechan los defectos presentes en este software</v>
      </c>
      <c r="C56" s="134" t="str">
        <f>VLOOKUP(A56,identificacion_riesgos!$A$2:$F$19,6)</f>
        <v>Sanciones por parte de entes de control por perdida de la confidancialidad, integridad y disponibilidad de la información de correspondencia gestionada con el software SGCV</v>
      </c>
      <c r="D56" s="124" t="str">
        <f>VLOOKUP(A56,valoracion_riesgo!$A$2:$D$4,2)</f>
        <v>Media</v>
      </c>
      <c r="E56" s="131">
        <f t="shared" ref="E56:E68" si="107">IF(D56="Muy Alta",1,IF(D56="Alta",0.8,IF(D56="Media",0.6,IF(D56="Baja",0.4,IF(D56="Muy Baja",0.2)))))</f>
        <v>0.6</v>
      </c>
      <c r="F56" s="124" t="str">
        <f>VLOOKUP(A56,valoracion_riesgo!$A$2:$D$4,3)</f>
        <v>Mayor</v>
      </c>
      <c r="G56" s="131">
        <f t="shared" ref="G56:G68" si="108">IF(F56="Catastrófico",1,IF(F56="Mayor",0.8,IF(F56="Moderado",0.6,IF(F56="Menor",0.4,IF(F56="Leve",0.2)))))</f>
        <v>0.8</v>
      </c>
      <c r="H56" s="124" t="str">
        <f>VLOOKUP(A56,valoracion_riesgo!$A$2:$D$27,4)</f>
        <v>Zona de riesgo alta</v>
      </c>
      <c r="I56" s="42" t="s">
        <v>685</v>
      </c>
      <c r="J56" s="43"/>
      <c r="K56" s="43" t="s">
        <v>682</v>
      </c>
      <c r="L56" s="43" t="s">
        <v>252</v>
      </c>
      <c r="M56" s="44">
        <f t="shared" ref="M56" si="109">IF(L56="Preventivo",25%,IF(L56="Detectivo",15%,IF(L56="Correctivo",10%,0%)))</f>
        <v>0.25</v>
      </c>
      <c r="N56" s="42" t="s">
        <v>271</v>
      </c>
      <c r="O56" s="44">
        <f t="shared" ref="O56" si="110">IF(N56="Automático",25%,IF(N56="Manual",15%,0%))</f>
        <v>0.15</v>
      </c>
      <c r="P56" s="50">
        <f t="shared" ref="P56" si="111">M56+O56</f>
        <v>0.4</v>
      </c>
      <c r="Q56" s="42" t="s">
        <v>118</v>
      </c>
      <c r="R56" s="42" t="s">
        <v>254</v>
      </c>
      <c r="S56" s="42" t="s">
        <v>117</v>
      </c>
      <c r="T56" s="44">
        <f t="shared" ref="T56" si="112">E56-(E56*P56)</f>
        <v>0.36</v>
      </c>
      <c r="U56" s="51">
        <f>G56-(G56*P56)</f>
        <v>0.48</v>
      </c>
      <c r="V56" s="124" t="str">
        <f t="shared" ref="V56" si="113">IF(AND(W56&lt;=100%,W56&gt;80%),"Muy alta",IF(AND(W56&lt;=80%,W56&gt;60%),"Alta",IF(AND(W56&lt;=60%,W56&gt;40%),"Media",IF(AND(W56&lt;=40%,W56&gt;20%),"Baja",IF(AND(W56&lt;=20%,W56&gt;=0%),"Muy Baja")))))</f>
        <v>Baja</v>
      </c>
      <c r="W56" s="127">
        <f>+T56</f>
        <v>0.36</v>
      </c>
      <c r="X56" s="124" t="str">
        <f t="shared" ref="X56" si="114">IF(AND(Y56&lt;=1,Y56&gt;0.8),"Catastrófico",IF(AND(Y56&lt;=0.8,Y56&gt;0.6),"Mayor",IF(AND(Y56&lt;=0.6,Y56&gt;0.4),"Moderado",IF(AND(Y56&lt;=0.4,Y56&gt;0.2),"Menor",IF(AND(Y56&lt;=0.2,Y56&gt;=0),"Leve")))))</f>
        <v>Moderado</v>
      </c>
      <c r="Y56" s="127">
        <f>+U56</f>
        <v>0.48</v>
      </c>
      <c r="Z56" s="124" t="str">
        <f t="shared" ref="Z56" si="115">IF(V56&lt;&gt;"",IF(X56&lt;&gt;"",
IF(AND(V56 = "Muy Baja",X56 = "Leve"), "Zona de riesgo baja",
IF(AND(V56 = "Muy Baja",X56 = "Menor"), "Zona de riesgo baja",
IF(AND(V56 = "Muy Baja",X56 = "Moderado"), "Zona de riesgo moderada",
IF(AND(V56 = "Muy Baja",X56 = "Mayor"), "Zona de riesgo alta",
IF(AND(V56 = "Muy Baja",X56 = "Catastrófico"), "Zona de riesgo extrema",
IF(AND(V56 = "Baja",X56 = "Leve"), "Zona de riesgo baja",
IF(AND(V56 = "Baja",X56 = "Menor"), "Zona de riesgo moderada",
IF(AND(V56 = "Baja",X56 = "Moderado"), "Zona de riesgo moderada",
IF(AND(V56 = "Baja",X56 = "Mayor"), "Zona de riesgo alta",
IF(AND(V56 = "Baja",X56 = "Catastrófico"), "Zona de riesgo extrema",
IF(AND(V56 = "Media",X56 = "Leve"), "Zona de riesgo moderada",
IF(AND(V56 = "Media",X56 = "Menor"), "Zona de riesgo moderada",
IF(AND(V56 = "Media",X56 = "Moderado"), " Zona de riesgo moderada",
IF(AND(V56 = "Media",X56 = "Mayor"), "Zona de riesgo alta",
IF(AND(V56 = "Media",X56 = "Catastrófico"), "Zona de riesgo extrema",
IF(AND(V56 = "Alta",X56 = "Leve"), "Zona de riesgo moderada",
IF(AND(V56 = "Alta",X56 = "Menor"), "Zona de riesgo moderada",
IF(AND(V56 = "Alta",X56 = "Moderado"), "Zona de riesgo alta",
IF(AND(V56 = "Alta",X56 = "Mayor"), "Zona de riesgo alta",
IF(AND(V56 = "Alta",X56 = "Catastrófico"), "Zona de riesgo extrema",
IF(AND(V56 = "Muy Alta",X56 = "Leve"), "Zona de riesgo alta",
IF(AND(V56 = "Muy Alta",X56 = "Menor"), "Zona de riesgo alta",
IF(AND(V56 = "Muy Alta",X56 = "Moderado"), "Zona de riesgo alta",
IF(AND(V56 = "Muy Alta",X56 = "Mayor"), "Zona de riesgo alta",
IF(AND(V56 = "Muy Alta",X56 = "Catastrófico"), "Zona de riesgo extrema",
))))))))))))))))))))))))),"N/A"),"N/A")</f>
        <v>Zona de riesgo moderada</v>
      </c>
      <c r="AA56" s="124" t="s">
        <v>265</v>
      </c>
      <c r="AB56" s="128" t="s">
        <v>709</v>
      </c>
      <c r="AC56" s="137" t="s">
        <v>630</v>
      </c>
      <c r="AD56" s="121">
        <v>45992</v>
      </c>
    </row>
    <row r="57" spans="1:30" ht="21" customHeight="1" x14ac:dyDescent="0.25">
      <c r="A57" s="135"/>
      <c r="B57" s="135"/>
      <c r="C57" s="135"/>
      <c r="D57" s="125"/>
      <c r="E57" s="132"/>
      <c r="F57" s="125"/>
      <c r="G57" s="132"/>
      <c r="H57" s="125"/>
      <c r="I57" s="42"/>
      <c r="J57" s="43"/>
      <c r="K57" s="43"/>
      <c r="L57" s="43"/>
      <c r="M57" s="44"/>
      <c r="N57" s="42"/>
      <c r="O57" s="44"/>
      <c r="P57" s="50"/>
      <c r="Q57" s="42"/>
      <c r="R57" s="42"/>
      <c r="S57" s="42"/>
      <c r="T57" s="44"/>
      <c r="U57" s="51"/>
      <c r="V57" s="125"/>
      <c r="W57" s="122"/>
      <c r="X57" s="125"/>
      <c r="Y57" s="122"/>
      <c r="Z57" s="125"/>
      <c r="AA57" s="125"/>
      <c r="AB57" s="129"/>
      <c r="AC57" s="122"/>
      <c r="AD57" s="122"/>
    </row>
    <row r="58" spans="1:30" ht="21" customHeight="1" x14ac:dyDescent="0.25">
      <c r="A58" s="135"/>
      <c r="B58" s="135"/>
      <c r="C58" s="135"/>
      <c r="D58" s="125"/>
      <c r="E58" s="132"/>
      <c r="F58" s="125"/>
      <c r="G58" s="132"/>
      <c r="H58" s="125"/>
      <c r="I58" s="42"/>
      <c r="J58" s="43"/>
      <c r="K58" s="43"/>
      <c r="L58" s="43"/>
      <c r="M58" s="44"/>
      <c r="N58" s="42"/>
      <c r="O58" s="44"/>
      <c r="P58" s="50"/>
      <c r="Q58" s="42"/>
      <c r="R58" s="42"/>
      <c r="S58" s="42"/>
      <c r="T58" s="44"/>
      <c r="U58" s="51"/>
      <c r="V58" s="125"/>
      <c r="W58" s="122"/>
      <c r="X58" s="125"/>
      <c r="Y58" s="122"/>
      <c r="Z58" s="125"/>
      <c r="AA58" s="125"/>
      <c r="AB58" s="129"/>
      <c r="AC58" s="122"/>
      <c r="AD58" s="122"/>
    </row>
    <row r="59" spans="1:30" ht="21" customHeight="1" x14ac:dyDescent="0.25">
      <c r="A59" s="136"/>
      <c r="B59" s="136"/>
      <c r="C59" s="136"/>
      <c r="D59" s="126"/>
      <c r="E59" s="133"/>
      <c r="F59" s="126"/>
      <c r="G59" s="133"/>
      <c r="H59" s="126"/>
      <c r="I59" s="42"/>
      <c r="J59" s="43"/>
      <c r="K59" s="43"/>
      <c r="L59" s="43"/>
      <c r="M59" s="44"/>
      <c r="N59" s="42"/>
      <c r="O59" s="44"/>
      <c r="P59" s="50"/>
      <c r="Q59" s="42"/>
      <c r="R59" s="42"/>
      <c r="S59" s="42"/>
      <c r="T59" s="44"/>
      <c r="U59" s="51"/>
      <c r="V59" s="126"/>
      <c r="W59" s="123"/>
      <c r="X59" s="126"/>
      <c r="Y59" s="123"/>
      <c r="Z59" s="126"/>
      <c r="AA59" s="126"/>
      <c r="AB59" s="130"/>
      <c r="AC59" s="123"/>
      <c r="AD59" s="123"/>
    </row>
    <row r="60" spans="1:30" ht="81" x14ac:dyDescent="0.25">
      <c r="A60" s="134" t="str">
        <f>valoracion_riesgo!A17</f>
        <v>r-015</v>
      </c>
      <c r="B60" s="134" t="str">
        <f>VLOOKUP(A60,identificacion_riesgos!$A$2:$F$19,5)</f>
        <v>Posibilidad de pérdida de la disponibilidad del servicio de telefonía VoIP debido a fallas en el sistema agrabado por demoras en la prestación de soporte técnico</v>
      </c>
      <c r="C60" s="134" t="str">
        <f>VLOOKUP(A60,identificacion_riesgos!$A$2:$F$19,6)</f>
        <v>Afectación a la reputación de la entidad debido a deficiencias en la atención la público por el canal telefónico</v>
      </c>
      <c r="D60" s="124" t="str">
        <f>VLOOKUP(A60,valoracion_riesgo!$A$2:$D$4,2)</f>
        <v>Media</v>
      </c>
      <c r="E60" s="131">
        <f t="shared" si="107"/>
        <v>0.6</v>
      </c>
      <c r="F60" s="124" t="str">
        <f>VLOOKUP(A60,valoracion_riesgo!$A$2:$D$4,3)</f>
        <v>Mayor</v>
      </c>
      <c r="G60" s="131">
        <f t="shared" si="108"/>
        <v>0.8</v>
      </c>
      <c r="H60" s="124" t="str">
        <f>VLOOKUP(A60,valoracion_riesgo!$A$2:$D$27,4)</f>
        <v>Zona de riesgo moderada</v>
      </c>
      <c r="I60" s="42" t="s">
        <v>708</v>
      </c>
      <c r="J60" s="43"/>
      <c r="K60" s="43" t="s">
        <v>682</v>
      </c>
      <c r="L60" s="43" t="s">
        <v>252</v>
      </c>
      <c r="M60" s="44">
        <f t="shared" ref="M60" si="116">IF(L60="Preventivo",25%,IF(L60="Detectivo",15%,IF(L60="Correctivo",10%,0%)))</f>
        <v>0.25</v>
      </c>
      <c r="N60" s="42" t="s">
        <v>271</v>
      </c>
      <c r="O60" s="44">
        <f t="shared" ref="O60" si="117">IF(N60="Automático",25%,IF(N60="Manual",15%,0%))</f>
        <v>0.15</v>
      </c>
      <c r="P60" s="50">
        <f t="shared" ref="P60" si="118">M60+O60</f>
        <v>0.4</v>
      </c>
      <c r="Q60" s="42" t="s">
        <v>118</v>
      </c>
      <c r="R60" s="42" t="s">
        <v>254</v>
      </c>
      <c r="S60" s="42" t="s">
        <v>118</v>
      </c>
      <c r="T60" s="44">
        <f t="shared" ref="T60" si="119">E60-(E60*P60)</f>
        <v>0.36</v>
      </c>
      <c r="U60" s="51">
        <f>G60-(G60*P60)</f>
        <v>0.48</v>
      </c>
      <c r="V60" s="124" t="str">
        <f t="shared" ref="V60" si="120">IF(AND(W60&lt;=100%,W60&gt;80%),"Muy alta",IF(AND(W60&lt;=80%,W60&gt;60%),"Alta",IF(AND(W60&lt;=60%,W60&gt;40%),"Media",IF(AND(W60&lt;=40%,W60&gt;20%),"Baja",IF(AND(W60&lt;=20%,W60&gt;=0%),"Muy Baja")))))</f>
        <v>Baja</v>
      </c>
      <c r="W60" s="127">
        <f>+T60</f>
        <v>0.36</v>
      </c>
      <c r="X60" s="124" t="str">
        <f t="shared" ref="X60" si="121">IF(AND(Y60&lt;=1,Y60&gt;0.8),"Catastrófico",IF(AND(Y60&lt;=0.8,Y60&gt;0.6),"Mayor",IF(AND(Y60&lt;=0.6,Y60&gt;0.4),"Moderado",IF(AND(Y60&lt;=0.4,Y60&gt;0.2),"Menor",IF(AND(Y60&lt;=0.2,Y60&gt;=0),"Leve")))))</f>
        <v>Moderado</v>
      </c>
      <c r="Y60" s="127">
        <f>+U60</f>
        <v>0.48</v>
      </c>
      <c r="Z60" s="124" t="str">
        <f t="shared" ref="Z60" si="122">IF(V60&lt;&gt;"",IF(X60&lt;&gt;"",
IF(AND(V60 = "Muy Baja",X60 = "Leve"), "Zona de riesgo baja",
IF(AND(V60 = "Muy Baja",X60 = "Menor"), "Zona de riesgo baja",
IF(AND(V60 = "Muy Baja",X60 = "Moderado"), "Zona de riesgo moderada",
IF(AND(V60 = "Muy Baja",X60 = "Mayor"), "Zona de riesgo alta",
IF(AND(V60 = "Muy Baja",X60 = "Catastrófico"), "Zona de riesgo extrema",
IF(AND(V60 = "Baja",X60 = "Leve"), "Zona de riesgo baja",
IF(AND(V60 = "Baja",X60 = "Menor"), "Zona de riesgo moderada",
IF(AND(V60 = "Baja",X60 = "Moderado"), "Zona de riesgo moderada",
IF(AND(V60 = "Baja",X60 = "Mayor"), "Zona de riesgo alta",
IF(AND(V60 = "Baja",X60 = "Catastrófico"), "Zona de riesgo extrema",
IF(AND(V60 = "Media",X60 = "Leve"), "Zona de riesgo moderada",
IF(AND(V60 = "Media",X60 = "Menor"), "Zona de riesgo moderada",
IF(AND(V60 = "Media",X60 = "Moderado"), " Zona de riesgo moderada",
IF(AND(V60 = "Media",X60 = "Mayor"), "Zona de riesgo alta",
IF(AND(V60 = "Media",X60 = "Catastrófico"), "Zona de riesgo extrema",
IF(AND(V60 = "Alta",X60 = "Leve"), "Zona de riesgo moderada",
IF(AND(V60 = "Alta",X60 = "Menor"), "Zona de riesgo moderada",
IF(AND(V60 = "Alta",X60 = "Moderado"), "Zona de riesgo alta",
IF(AND(V60 = "Alta",X60 = "Mayor"), "Zona de riesgo alta",
IF(AND(V60 = "Alta",X60 = "Catastrófico"), "Zona de riesgo extrema",
IF(AND(V60 = "Muy Alta",X60 = "Leve"), "Zona de riesgo alta",
IF(AND(V60 = "Muy Alta",X60 = "Menor"), "Zona de riesgo alta",
IF(AND(V60 = "Muy Alta",X60 = "Moderado"), "Zona de riesgo alta",
IF(AND(V60 = "Muy Alta",X60 = "Mayor"), "Zona de riesgo alta",
IF(AND(V60 = "Muy Alta",X60 = "Catastrófico"), "Zona de riesgo extrema",
))))))))))))))))))))))))),"N/A"),"N/A")</f>
        <v>Zona de riesgo moderada</v>
      </c>
      <c r="AA60" s="124" t="s">
        <v>265</v>
      </c>
      <c r="AB60" s="128" t="s">
        <v>710</v>
      </c>
      <c r="AC60" s="137" t="s">
        <v>630</v>
      </c>
      <c r="AD60" s="121">
        <v>45992</v>
      </c>
    </row>
    <row r="61" spans="1:30" ht="21" customHeight="1" x14ac:dyDescent="0.25">
      <c r="A61" s="135"/>
      <c r="B61" s="135"/>
      <c r="C61" s="135"/>
      <c r="D61" s="125"/>
      <c r="E61" s="132"/>
      <c r="F61" s="125"/>
      <c r="G61" s="132"/>
      <c r="H61" s="125"/>
      <c r="I61" s="42"/>
      <c r="J61" s="43"/>
      <c r="K61" s="43"/>
      <c r="L61" s="43"/>
      <c r="M61" s="44"/>
      <c r="N61" s="42"/>
      <c r="O61" s="44"/>
      <c r="P61" s="50"/>
      <c r="Q61" s="42"/>
      <c r="R61" s="42"/>
      <c r="S61" s="42"/>
      <c r="T61" s="44"/>
      <c r="U61" s="51"/>
      <c r="V61" s="125"/>
      <c r="W61" s="122"/>
      <c r="X61" s="125"/>
      <c r="Y61" s="122"/>
      <c r="Z61" s="125"/>
      <c r="AA61" s="125"/>
      <c r="AB61" s="129"/>
      <c r="AC61" s="122"/>
      <c r="AD61" s="122"/>
    </row>
    <row r="62" spans="1:30" ht="21" customHeight="1" x14ac:dyDescent="0.25">
      <c r="A62" s="135"/>
      <c r="B62" s="135"/>
      <c r="C62" s="135"/>
      <c r="D62" s="125"/>
      <c r="E62" s="132"/>
      <c r="F62" s="125"/>
      <c r="G62" s="132"/>
      <c r="H62" s="125"/>
      <c r="I62" s="42"/>
      <c r="J62" s="43"/>
      <c r="K62" s="43"/>
      <c r="L62" s="43"/>
      <c r="M62" s="44"/>
      <c r="N62" s="42"/>
      <c r="O62" s="44"/>
      <c r="P62" s="50"/>
      <c r="Q62" s="42"/>
      <c r="R62" s="42"/>
      <c r="S62" s="42"/>
      <c r="T62" s="44"/>
      <c r="U62" s="51"/>
      <c r="V62" s="125"/>
      <c r="W62" s="122"/>
      <c r="X62" s="125"/>
      <c r="Y62" s="122"/>
      <c r="Z62" s="125"/>
      <c r="AA62" s="125"/>
      <c r="AB62" s="129"/>
      <c r="AC62" s="122"/>
      <c r="AD62" s="122"/>
    </row>
    <row r="63" spans="1:30" ht="21" customHeight="1" x14ac:dyDescent="0.25">
      <c r="A63" s="136"/>
      <c r="B63" s="136"/>
      <c r="C63" s="136"/>
      <c r="D63" s="126"/>
      <c r="E63" s="133"/>
      <c r="F63" s="126"/>
      <c r="G63" s="133"/>
      <c r="H63" s="126"/>
      <c r="I63" s="42"/>
      <c r="J63" s="43"/>
      <c r="K63" s="43"/>
      <c r="L63" s="43"/>
      <c r="M63" s="44"/>
      <c r="N63" s="42"/>
      <c r="O63" s="44"/>
      <c r="P63" s="50"/>
      <c r="Q63" s="42"/>
      <c r="R63" s="42"/>
      <c r="S63" s="42"/>
      <c r="T63" s="44"/>
      <c r="U63" s="51"/>
      <c r="V63" s="126"/>
      <c r="W63" s="123"/>
      <c r="X63" s="126"/>
      <c r="Y63" s="123"/>
      <c r="Z63" s="126"/>
      <c r="AA63" s="126"/>
      <c r="AB63" s="130"/>
      <c r="AC63" s="123"/>
      <c r="AD63" s="123"/>
    </row>
    <row r="64" spans="1:30" ht="91.5" customHeight="1" x14ac:dyDescent="0.25">
      <c r="A64" s="134" t="str">
        <f>valoracion_riesgo!A18</f>
        <v>r-016</v>
      </c>
      <c r="B64" s="134" t="str">
        <f>VLOOKUP(A64,identificacion_riesgos!$A$2:$F$19,5)</f>
        <v>Posibilidad de pérdida de la disponibilidad de la persona que administra la red de datos debido a situaciones imprevista y que no se pueda dar continuidad a las operaciones de administración de la red de datos</v>
      </c>
      <c r="C64" s="134" t="str">
        <f>VLOOKUP(A64,identificacion_riesgos!$A$2:$F$19,6)</f>
        <v>Sanciones por parte de entes de control debido a la perdida de la disponibilidad de servicios asociados a la red de datos que generen traumatismos en los procesos de la entidad</v>
      </c>
      <c r="D64" s="124" t="str">
        <f>VLOOKUP(A64,valoracion_riesgo!$A$2:$D$4,2)</f>
        <v>Media</v>
      </c>
      <c r="E64" s="131">
        <f t="shared" si="107"/>
        <v>0.6</v>
      </c>
      <c r="F64" s="124" t="str">
        <f>VLOOKUP(A64,valoracion_riesgo!$A$2:$D$4,3)</f>
        <v>Mayor</v>
      </c>
      <c r="G64" s="131">
        <f t="shared" si="108"/>
        <v>0.8</v>
      </c>
      <c r="H64" s="124" t="str">
        <f>VLOOKUP(A64,valoracion_riesgo!$A$2:$D$27,4)</f>
        <v>Zona de riesgo alta</v>
      </c>
      <c r="I64" s="42" t="s">
        <v>712</v>
      </c>
      <c r="J64" s="43"/>
      <c r="K64" s="43" t="s">
        <v>682</v>
      </c>
      <c r="L64" s="43" t="s">
        <v>252</v>
      </c>
      <c r="M64" s="44">
        <f t="shared" ref="M64" si="123">IF(L64="Preventivo",25%,IF(L64="Detectivo",15%,IF(L64="Correctivo",10%,0%)))</f>
        <v>0.25</v>
      </c>
      <c r="N64" s="42" t="s">
        <v>271</v>
      </c>
      <c r="O64" s="44">
        <f t="shared" ref="O64" si="124">IF(N64="Automático",25%,IF(N64="Manual",15%,0%))</f>
        <v>0.15</v>
      </c>
      <c r="P64" s="50">
        <f t="shared" ref="P64" si="125">M64+O64</f>
        <v>0.4</v>
      </c>
      <c r="Q64" s="42" t="s">
        <v>118</v>
      </c>
      <c r="R64" s="42" t="s">
        <v>254</v>
      </c>
      <c r="S64" s="42" t="s">
        <v>118</v>
      </c>
      <c r="T64" s="44">
        <f t="shared" ref="T64" si="126">E64-(E64*P64)</f>
        <v>0.36</v>
      </c>
      <c r="U64" s="51">
        <f>G64-(G64*P64)</f>
        <v>0.48</v>
      </c>
      <c r="V64" s="124" t="str">
        <f t="shared" ref="V64" si="127">IF(AND(W64&lt;=100%,W64&gt;80%),"Muy alta",IF(AND(W64&lt;=80%,W64&gt;60%),"Alta",IF(AND(W64&lt;=60%,W64&gt;40%),"Media",IF(AND(W64&lt;=40%,W64&gt;20%),"Baja",IF(AND(W64&lt;=20%,W64&gt;=0%),"Muy Baja")))))</f>
        <v>Baja</v>
      </c>
      <c r="W64" s="127">
        <f>+T64</f>
        <v>0.36</v>
      </c>
      <c r="X64" s="124" t="str">
        <f t="shared" ref="X64" si="128">IF(AND(Y64&lt;=1,Y64&gt;0.8),"Catastrófico",IF(AND(Y64&lt;=0.8,Y64&gt;0.6),"Mayor",IF(AND(Y64&lt;=0.6,Y64&gt;0.4),"Moderado",IF(AND(Y64&lt;=0.4,Y64&gt;0.2),"Menor",IF(AND(Y64&lt;=0.2,Y64&gt;=0),"Leve")))))</f>
        <v>Moderado</v>
      </c>
      <c r="Y64" s="127">
        <f>+U64</f>
        <v>0.48</v>
      </c>
      <c r="Z64" s="124" t="str">
        <f t="shared" ref="Z64" si="129">IF(V64&lt;&gt;"",IF(X64&lt;&gt;"",
IF(AND(V64 = "Muy Baja",X64 = "Leve"), "Zona de riesgo baja",
IF(AND(V64 = "Muy Baja",X64 = "Menor"), "Zona de riesgo baja",
IF(AND(V64 = "Muy Baja",X64 = "Moderado"), "Zona de riesgo moderada",
IF(AND(V64 = "Muy Baja",X64 = "Mayor"), "Zona de riesgo alta",
IF(AND(V64 = "Muy Baja",X64 = "Catastrófico"), "Zona de riesgo extrema",
IF(AND(V64 = "Baja",X64 = "Leve"), "Zona de riesgo baja",
IF(AND(V64 = "Baja",X64 = "Menor"), "Zona de riesgo moderada",
IF(AND(V64 = "Baja",X64 = "Moderado"), "Zona de riesgo moderada",
IF(AND(V64 = "Baja",X64 = "Mayor"), "Zona de riesgo alta",
IF(AND(V64 = "Baja",X64 = "Catastrófico"), "Zona de riesgo extrema",
IF(AND(V64 = "Media",X64 = "Leve"), "Zona de riesgo moderada",
IF(AND(V64 = "Media",X64 = "Menor"), "Zona de riesgo moderada",
IF(AND(V64 = "Media",X64 = "Moderado"), " Zona de riesgo moderada",
IF(AND(V64 = "Media",X64 = "Mayor"), "Zona de riesgo alta",
IF(AND(V64 = "Media",X64 = "Catastrófico"), "Zona de riesgo extrema",
IF(AND(V64 = "Alta",X64 = "Leve"), "Zona de riesgo moderada",
IF(AND(V64 = "Alta",X64 = "Menor"), "Zona de riesgo moderada",
IF(AND(V64 = "Alta",X64 = "Moderado"), "Zona de riesgo alta",
IF(AND(V64 = "Alta",X64 = "Mayor"), "Zona de riesgo alta",
IF(AND(V64 = "Alta",X64 = "Catastrófico"), "Zona de riesgo extrema",
IF(AND(V64 = "Muy Alta",X64 = "Leve"), "Zona de riesgo alta",
IF(AND(V64 = "Muy Alta",X64 = "Menor"), "Zona de riesgo alta",
IF(AND(V64 = "Muy Alta",X64 = "Moderado"), "Zona de riesgo alta",
IF(AND(V64 = "Muy Alta",X64 = "Mayor"), "Zona de riesgo alta",
IF(AND(V64 = "Muy Alta",X64 = "Catastrófico"), "Zona de riesgo extrema",
))))))))))))))))))))))))),"N/A"),"N/A")</f>
        <v>Zona de riesgo moderada</v>
      </c>
      <c r="AA64" s="124" t="s">
        <v>265</v>
      </c>
      <c r="AB64" s="128" t="s">
        <v>713</v>
      </c>
      <c r="AC64" s="137" t="s">
        <v>630</v>
      </c>
      <c r="AD64" s="121">
        <v>45992</v>
      </c>
    </row>
    <row r="65" spans="1:30" ht="21" customHeight="1" x14ac:dyDescent="0.25">
      <c r="A65" s="135"/>
      <c r="B65" s="135"/>
      <c r="C65" s="135"/>
      <c r="D65" s="125"/>
      <c r="E65" s="132"/>
      <c r="F65" s="125"/>
      <c r="G65" s="132"/>
      <c r="H65" s="125"/>
      <c r="I65" s="42"/>
      <c r="J65" s="43"/>
      <c r="K65" s="43"/>
      <c r="L65" s="43"/>
      <c r="M65" s="44"/>
      <c r="N65" s="42"/>
      <c r="O65" s="44"/>
      <c r="P65" s="50"/>
      <c r="Q65" s="42"/>
      <c r="R65" s="42"/>
      <c r="S65" s="42"/>
      <c r="T65" s="44"/>
      <c r="U65" s="51"/>
      <c r="V65" s="125"/>
      <c r="W65" s="122"/>
      <c r="X65" s="125"/>
      <c r="Y65" s="122"/>
      <c r="Z65" s="125"/>
      <c r="AA65" s="125"/>
      <c r="AB65" s="129"/>
      <c r="AC65" s="122"/>
      <c r="AD65" s="122"/>
    </row>
    <row r="66" spans="1:30" ht="21" customHeight="1" x14ac:dyDescent="0.25">
      <c r="A66" s="135"/>
      <c r="B66" s="135"/>
      <c r="C66" s="135"/>
      <c r="D66" s="125"/>
      <c r="E66" s="132"/>
      <c r="F66" s="125"/>
      <c r="G66" s="132"/>
      <c r="H66" s="125"/>
      <c r="I66" s="42"/>
      <c r="J66" s="43"/>
      <c r="K66" s="43"/>
      <c r="L66" s="43"/>
      <c r="M66" s="44"/>
      <c r="N66" s="42"/>
      <c r="O66" s="44"/>
      <c r="P66" s="50"/>
      <c r="Q66" s="42"/>
      <c r="R66" s="42"/>
      <c r="S66" s="42"/>
      <c r="T66" s="44"/>
      <c r="U66" s="51"/>
      <c r="V66" s="125"/>
      <c r="W66" s="122"/>
      <c r="X66" s="125"/>
      <c r="Y66" s="122"/>
      <c r="Z66" s="125"/>
      <c r="AA66" s="125"/>
      <c r="AB66" s="129"/>
      <c r="AC66" s="122"/>
      <c r="AD66" s="122"/>
    </row>
    <row r="67" spans="1:30" ht="21" customHeight="1" x14ac:dyDescent="0.25">
      <c r="A67" s="136"/>
      <c r="B67" s="136"/>
      <c r="C67" s="136"/>
      <c r="D67" s="126"/>
      <c r="E67" s="133"/>
      <c r="F67" s="126"/>
      <c r="G67" s="133"/>
      <c r="H67" s="126"/>
      <c r="I67" s="42"/>
      <c r="J67" s="43"/>
      <c r="K67" s="43"/>
      <c r="L67" s="43"/>
      <c r="M67" s="44"/>
      <c r="N67" s="42"/>
      <c r="O67" s="44"/>
      <c r="P67" s="50"/>
      <c r="Q67" s="42"/>
      <c r="R67" s="42"/>
      <c r="S67" s="42"/>
      <c r="T67" s="44"/>
      <c r="U67" s="51"/>
      <c r="V67" s="126"/>
      <c r="W67" s="123"/>
      <c r="X67" s="126"/>
      <c r="Y67" s="123"/>
      <c r="Z67" s="126"/>
      <c r="AA67" s="126"/>
      <c r="AB67" s="130"/>
      <c r="AC67" s="123"/>
      <c r="AD67" s="123"/>
    </row>
    <row r="68" spans="1:30" ht="90.75" customHeight="1" x14ac:dyDescent="0.25">
      <c r="A68" s="134" t="str">
        <f>valoracion_riesgo!A19</f>
        <v>r-017</v>
      </c>
      <c r="B68" s="134" t="str">
        <f>VLOOKUP(A68,identificacion_riesgos!$A$2:$F$19,5)</f>
        <v>Posibilidad de pérdida de la disponibilidad de la persona que administra la sede electrónica institucional debido a situaciones imprevista y que no exista otra persona con los conocimientos necesarios para reemplazarlo</v>
      </c>
      <c r="C68" s="134" t="str">
        <f>VLOOKUP(A68,identificacion_riesgos!$A$2:$F$19,6)</f>
        <v>Sanciones por parte de entes de control debido a la perdida de la disponibilidad de la sede electrónica de la entidad</v>
      </c>
      <c r="D68" s="124" t="str">
        <f>VLOOKUP(A68,valoracion_riesgo!$A$2:$D$4,2)</f>
        <v>Media</v>
      </c>
      <c r="E68" s="131">
        <f t="shared" si="107"/>
        <v>0.6</v>
      </c>
      <c r="F68" s="124" t="str">
        <f>VLOOKUP(A68,valoracion_riesgo!$A$2:$D$4,3)</f>
        <v>Mayor</v>
      </c>
      <c r="G68" s="131">
        <f t="shared" si="108"/>
        <v>0.8</v>
      </c>
      <c r="H68" s="124" t="str">
        <f>VLOOKUP(A68,valoracion_riesgo!$A$2:$D$27,4)</f>
        <v>Zona de riesgo moderada</v>
      </c>
      <c r="I68" s="42" t="s">
        <v>712</v>
      </c>
      <c r="J68" s="43"/>
      <c r="K68" s="43" t="s">
        <v>682</v>
      </c>
      <c r="L68" s="43" t="s">
        <v>252</v>
      </c>
      <c r="M68" s="44">
        <f t="shared" ref="M68" si="130">IF(L68="Preventivo",25%,IF(L68="Detectivo",15%,IF(L68="Correctivo",10%,0%)))</f>
        <v>0.25</v>
      </c>
      <c r="N68" s="42" t="s">
        <v>271</v>
      </c>
      <c r="O68" s="44">
        <f t="shared" ref="O68" si="131">IF(N68="Automático",25%,IF(N68="Manual",15%,0%))</f>
        <v>0.15</v>
      </c>
      <c r="P68" s="50">
        <f t="shared" ref="P68" si="132">M68+O68</f>
        <v>0.4</v>
      </c>
      <c r="Q68" s="42" t="s">
        <v>118</v>
      </c>
      <c r="R68" s="42" t="s">
        <v>254</v>
      </c>
      <c r="S68" s="42" t="s">
        <v>118</v>
      </c>
      <c r="T68" s="44">
        <f t="shared" ref="T68" si="133">E68-(E68*P68)</f>
        <v>0.36</v>
      </c>
      <c r="U68" s="51">
        <f>G68-(G68*P68)</f>
        <v>0.48</v>
      </c>
      <c r="V68" s="124" t="str">
        <f t="shared" ref="V68" si="134">IF(AND(W68&lt;=100%,W68&gt;80%),"Muy alta",IF(AND(W68&lt;=80%,W68&gt;60%),"Alta",IF(AND(W68&lt;=60%,W68&gt;40%),"Media",IF(AND(W68&lt;=40%,W68&gt;20%),"Baja",IF(AND(W68&lt;=20%,W68&gt;=0%),"Muy Baja")))))</f>
        <v>Baja</v>
      </c>
      <c r="W68" s="127">
        <f>+T68</f>
        <v>0.36</v>
      </c>
      <c r="X68" s="124" t="str">
        <f t="shared" ref="X68" si="135">IF(AND(Y68&lt;=1,Y68&gt;0.8),"Catastrófico",IF(AND(Y68&lt;=0.8,Y68&gt;0.6),"Mayor",IF(AND(Y68&lt;=0.6,Y68&gt;0.4),"Moderado",IF(AND(Y68&lt;=0.4,Y68&gt;0.2),"Menor",IF(AND(Y68&lt;=0.2,Y68&gt;=0),"Leve")))))</f>
        <v>Moderado</v>
      </c>
      <c r="Y68" s="127">
        <f>+U68</f>
        <v>0.48</v>
      </c>
      <c r="Z68" s="124" t="str">
        <f t="shared" ref="Z68" si="136">IF(V68&lt;&gt;"",IF(X68&lt;&gt;"",
IF(AND(V68 = "Muy Baja",X68 = "Leve"), "Zona de riesgo baja",
IF(AND(V68 = "Muy Baja",X68 = "Menor"), "Zona de riesgo baja",
IF(AND(V68 = "Muy Baja",X68 = "Moderado"), "Zona de riesgo moderada",
IF(AND(V68 = "Muy Baja",X68 = "Mayor"), "Zona de riesgo alta",
IF(AND(V68 = "Muy Baja",X68 = "Catastrófico"), "Zona de riesgo extrema",
IF(AND(V68 = "Baja",X68 = "Leve"), "Zona de riesgo baja",
IF(AND(V68 = "Baja",X68 = "Menor"), "Zona de riesgo moderada",
IF(AND(V68 = "Baja",X68 = "Moderado"), "Zona de riesgo moderada",
IF(AND(V68 = "Baja",X68 = "Mayor"), "Zona de riesgo alta",
IF(AND(V68 = "Baja",X68 = "Catastrófico"), "Zona de riesgo extrema",
IF(AND(V68 = "Media",X68 = "Leve"), "Zona de riesgo moderada",
IF(AND(V68 = "Media",X68 = "Menor"), "Zona de riesgo moderada",
IF(AND(V68 = "Media",X68 = "Moderado"), " Zona de riesgo moderada",
IF(AND(V68 = "Media",X68 = "Mayor"), "Zona de riesgo alta",
IF(AND(V68 = "Media",X68 = "Catastrófico"), "Zona de riesgo extrema",
IF(AND(V68 = "Alta",X68 = "Leve"), "Zona de riesgo moderada",
IF(AND(V68 = "Alta",X68 = "Menor"), "Zona de riesgo moderada",
IF(AND(V68 = "Alta",X68 = "Moderado"), "Zona de riesgo alta",
IF(AND(V68 = "Alta",X68 = "Mayor"), "Zona de riesgo alta",
IF(AND(V68 = "Alta",X68 = "Catastrófico"), "Zona de riesgo extrema",
IF(AND(V68 = "Muy Alta",X68 = "Leve"), "Zona de riesgo alta",
IF(AND(V68 = "Muy Alta",X68 = "Menor"), "Zona de riesgo alta",
IF(AND(V68 = "Muy Alta",X68 = "Moderado"), "Zona de riesgo alta",
IF(AND(V68 = "Muy Alta",X68 = "Mayor"), "Zona de riesgo alta",
IF(AND(V68 = "Muy Alta",X68 = "Catastrófico"), "Zona de riesgo extrema",
))))))))))))))))))))))))),"N/A"),"N/A")</f>
        <v>Zona de riesgo moderada</v>
      </c>
      <c r="AA68" s="124" t="s">
        <v>265</v>
      </c>
      <c r="AB68" s="128" t="s">
        <v>713</v>
      </c>
      <c r="AC68" s="137" t="s">
        <v>630</v>
      </c>
      <c r="AD68" s="121">
        <v>45992</v>
      </c>
    </row>
    <row r="69" spans="1:30" ht="21" customHeight="1" x14ac:dyDescent="0.25">
      <c r="A69" s="135"/>
      <c r="B69" s="135"/>
      <c r="C69" s="135"/>
      <c r="D69" s="125"/>
      <c r="E69" s="132"/>
      <c r="F69" s="125"/>
      <c r="G69" s="132"/>
      <c r="H69" s="125"/>
      <c r="I69" s="42"/>
      <c r="J69" s="43"/>
      <c r="K69" s="43"/>
      <c r="L69" s="43"/>
      <c r="M69" s="44"/>
      <c r="N69" s="42"/>
      <c r="O69" s="44"/>
      <c r="P69" s="50"/>
      <c r="Q69" s="42"/>
      <c r="R69" s="42"/>
      <c r="S69" s="42"/>
      <c r="T69" s="44"/>
      <c r="U69" s="51"/>
      <c r="V69" s="125"/>
      <c r="W69" s="122"/>
      <c r="X69" s="125"/>
      <c r="Y69" s="122"/>
      <c r="Z69" s="125"/>
      <c r="AA69" s="125"/>
      <c r="AB69" s="129"/>
      <c r="AC69" s="122"/>
      <c r="AD69" s="122"/>
    </row>
    <row r="70" spans="1:30" ht="21" customHeight="1" x14ac:dyDescent="0.25">
      <c r="A70" s="135"/>
      <c r="B70" s="135"/>
      <c r="C70" s="135"/>
      <c r="D70" s="125"/>
      <c r="E70" s="132"/>
      <c r="F70" s="125"/>
      <c r="G70" s="132"/>
      <c r="H70" s="125"/>
      <c r="I70" s="42"/>
      <c r="J70" s="43"/>
      <c r="K70" s="43"/>
      <c r="L70" s="43"/>
      <c r="M70" s="44"/>
      <c r="N70" s="42"/>
      <c r="O70" s="44"/>
      <c r="P70" s="50"/>
      <c r="Q70" s="42"/>
      <c r="R70" s="42"/>
      <c r="S70" s="42"/>
      <c r="T70" s="44"/>
      <c r="U70" s="51"/>
      <c r="V70" s="125"/>
      <c r="W70" s="122"/>
      <c r="X70" s="125"/>
      <c r="Y70" s="122"/>
      <c r="Z70" s="125"/>
      <c r="AA70" s="125"/>
      <c r="AB70" s="129"/>
      <c r="AC70" s="122"/>
      <c r="AD70" s="122"/>
    </row>
    <row r="71" spans="1:30" ht="21" customHeight="1" x14ac:dyDescent="0.25">
      <c r="A71" s="136"/>
      <c r="B71" s="136"/>
      <c r="C71" s="136"/>
      <c r="D71" s="126"/>
      <c r="E71" s="133"/>
      <c r="F71" s="126"/>
      <c r="G71" s="133"/>
      <c r="H71" s="126"/>
      <c r="I71" s="42"/>
      <c r="J71" s="43"/>
      <c r="K71" s="43"/>
      <c r="L71" s="43"/>
      <c r="M71" s="44"/>
      <c r="N71" s="42"/>
      <c r="O71" s="44"/>
      <c r="P71" s="50"/>
      <c r="Q71" s="42"/>
      <c r="R71" s="42"/>
      <c r="S71" s="42"/>
      <c r="T71" s="44"/>
      <c r="U71" s="51"/>
      <c r="V71" s="126"/>
      <c r="W71" s="123"/>
      <c r="X71" s="126"/>
      <c r="Y71" s="123"/>
      <c r="Z71" s="126"/>
      <c r="AA71" s="126"/>
      <c r="AB71" s="130"/>
      <c r="AC71" s="123"/>
      <c r="AD71" s="123"/>
    </row>
  </sheetData>
  <mergeCells count="314">
    <mergeCell ref="AB68:AB71"/>
    <mergeCell ref="AC68:AC71"/>
    <mergeCell ref="C68:C71"/>
    <mergeCell ref="D68:D71"/>
    <mergeCell ref="E68:E71"/>
    <mergeCell ref="F68:F71"/>
    <mergeCell ref="AD68:AD71"/>
    <mergeCell ref="AD32:AD35"/>
    <mergeCell ref="AD36:AD39"/>
    <mergeCell ref="AD40:AD43"/>
    <mergeCell ref="AD44:AD47"/>
    <mergeCell ref="AD48:AD51"/>
    <mergeCell ref="AD52:AD55"/>
    <mergeCell ref="AD56:AD59"/>
    <mergeCell ref="AD60:AD63"/>
    <mergeCell ref="AD64:AD67"/>
    <mergeCell ref="G68:G71"/>
    <mergeCell ref="H68:H71"/>
    <mergeCell ref="V68:V71"/>
    <mergeCell ref="W68:W71"/>
    <mergeCell ref="X68:X71"/>
    <mergeCell ref="AB64:AB67"/>
    <mergeCell ref="AC64:AC67"/>
    <mergeCell ref="B68:B71"/>
    <mergeCell ref="A68:A71"/>
    <mergeCell ref="Y68:Y71"/>
    <mergeCell ref="Z68:Z71"/>
    <mergeCell ref="W64:W67"/>
    <mergeCell ref="X64:X67"/>
    <mergeCell ref="Y64:Y67"/>
    <mergeCell ref="Z64:Z67"/>
    <mergeCell ref="AA64:AA67"/>
    <mergeCell ref="A64:A67"/>
    <mergeCell ref="B64:B67"/>
    <mergeCell ref="C64:C67"/>
    <mergeCell ref="D64:D67"/>
    <mergeCell ref="E64:E67"/>
    <mergeCell ref="F64:F67"/>
    <mergeCell ref="G64:G67"/>
    <mergeCell ref="H64:H67"/>
    <mergeCell ref="V64:V67"/>
    <mergeCell ref="AA68:AA71"/>
    <mergeCell ref="AB56:AB59"/>
    <mergeCell ref="AC56:AC59"/>
    <mergeCell ref="A60:A63"/>
    <mergeCell ref="B60:B63"/>
    <mergeCell ref="C60:C63"/>
    <mergeCell ref="D60:D63"/>
    <mergeCell ref="E60:E63"/>
    <mergeCell ref="F60:F63"/>
    <mergeCell ref="G60:G63"/>
    <mergeCell ref="H60:H63"/>
    <mergeCell ref="V60:V63"/>
    <mergeCell ref="W60:W63"/>
    <mergeCell ref="X60:X63"/>
    <mergeCell ref="Y60:Y63"/>
    <mergeCell ref="Z60:Z63"/>
    <mergeCell ref="AA60:AA63"/>
    <mergeCell ref="AB60:AB63"/>
    <mergeCell ref="AC60:AC63"/>
    <mergeCell ref="A56:A59"/>
    <mergeCell ref="B56:B59"/>
    <mergeCell ref="C56:C59"/>
    <mergeCell ref="D56:D59"/>
    <mergeCell ref="E56:E59"/>
    <mergeCell ref="F56:F59"/>
    <mergeCell ref="G56:G59"/>
    <mergeCell ref="H56:H59"/>
    <mergeCell ref="V56:V59"/>
    <mergeCell ref="AA48:AA51"/>
    <mergeCell ref="Y48:Y51"/>
    <mergeCell ref="Z48:Z51"/>
    <mergeCell ref="W56:W59"/>
    <mergeCell ref="X56:X59"/>
    <mergeCell ref="Y56:Y59"/>
    <mergeCell ref="Z56:Z59"/>
    <mergeCell ref="AA56:AA59"/>
    <mergeCell ref="AB48:AB51"/>
    <mergeCell ref="AC48:AC51"/>
    <mergeCell ref="B52:B55"/>
    <mergeCell ref="C52:C55"/>
    <mergeCell ref="D52:D55"/>
    <mergeCell ref="E52:E55"/>
    <mergeCell ref="F52:F55"/>
    <mergeCell ref="G52:G55"/>
    <mergeCell ref="H52:H55"/>
    <mergeCell ref="V52:V55"/>
    <mergeCell ref="W52:W55"/>
    <mergeCell ref="X52:X55"/>
    <mergeCell ref="Y52:Y55"/>
    <mergeCell ref="Z52:Z55"/>
    <mergeCell ref="AA52:AA55"/>
    <mergeCell ref="AB52:AB55"/>
    <mergeCell ref="AC52:AC55"/>
    <mergeCell ref="E48:E51"/>
    <mergeCell ref="F48:F51"/>
    <mergeCell ref="G48:G51"/>
    <mergeCell ref="H48:H51"/>
    <mergeCell ref="V48:V51"/>
    <mergeCell ref="W48:W51"/>
    <mergeCell ref="X48:X51"/>
    <mergeCell ref="AA40:AA43"/>
    <mergeCell ref="AB40:AB43"/>
    <mergeCell ref="AC40:AC43"/>
    <mergeCell ref="B44:B47"/>
    <mergeCell ref="C44:C47"/>
    <mergeCell ref="D44:D47"/>
    <mergeCell ref="E44:E47"/>
    <mergeCell ref="F44:F47"/>
    <mergeCell ref="G44:G47"/>
    <mergeCell ref="H44:H47"/>
    <mergeCell ref="V44:V47"/>
    <mergeCell ref="W44:W47"/>
    <mergeCell ref="X44:X47"/>
    <mergeCell ref="Y44:Y47"/>
    <mergeCell ref="Z44:Z47"/>
    <mergeCell ref="AA44:AA47"/>
    <mergeCell ref="AB44:AB47"/>
    <mergeCell ref="AC44:AC47"/>
    <mergeCell ref="E40:E43"/>
    <mergeCell ref="F40:F43"/>
    <mergeCell ref="G40:G43"/>
    <mergeCell ref="H40:H43"/>
    <mergeCell ref="V40:V43"/>
    <mergeCell ref="W40:W43"/>
    <mergeCell ref="AA32:AA35"/>
    <mergeCell ref="AB32:AB35"/>
    <mergeCell ref="AC32:AC35"/>
    <mergeCell ref="B36:B39"/>
    <mergeCell ref="C36:C39"/>
    <mergeCell ref="D36:D39"/>
    <mergeCell ref="E36:E39"/>
    <mergeCell ref="F36:F39"/>
    <mergeCell ref="G36:G39"/>
    <mergeCell ref="H36:H39"/>
    <mergeCell ref="V36:V39"/>
    <mergeCell ref="W36:W39"/>
    <mergeCell ref="X36:X39"/>
    <mergeCell ref="Y36:Y39"/>
    <mergeCell ref="Z36:Z39"/>
    <mergeCell ref="AA36:AA39"/>
    <mergeCell ref="AB36:AB39"/>
    <mergeCell ref="AC36:AC39"/>
    <mergeCell ref="E32:E35"/>
    <mergeCell ref="F32:F35"/>
    <mergeCell ref="G32:G35"/>
    <mergeCell ref="H32:H35"/>
    <mergeCell ref="V32:V35"/>
    <mergeCell ref="W32:W35"/>
    <mergeCell ref="X32:X35"/>
    <mergeCell ref="Y32:Y35"/>
    <mergeCell ref="Z32:Z35"/>
    <mergeCell ref="A32:A35"/>
    <mergeCell ref="A36:A39"/>
    <mergeCell ref="A40:A43"/>
    <mergeCell ref="X40:X43"/>
    <mergeCell ref="Y40:Y43"/>
    <mergeCell ref="Z40:Z43"/>
    <mergeCell ref="A44:A47"/>
    <mergeCell ref="A48:A51"/>
    <mergeCell ref="A52:A55"/>
    <mergeCell ref="B28:B31"/>
    <mergeCell ref="C28:C31"/>
    <mergeCell ref="D28:D31"/>
    <mergeCell ref="B32:B35"/>
    <mergeCell ref="C32:C35"/>
    <mergeCell ref="D32:D35"/>
    <mergeCell ref="B40:B43"/>
    <mergeCell ref="C40:C43"/>
    <mergeCell ref="D40:D43"/>
    <mergeCell ref="B48:B51"/>
    <mergeCell ref="C48:C51"/>
    <mergeCell ref="D48:D51"/>
    <mergeCell ref="W24:W27"/>
    <mergeCell ref="X24:X27"/>
    <mergeCell ref="Y24:Y27"/>
    <mergeCell ref="Z24:Z27"/>
    <mergeCell ref="AA24:AA27"/>
    <mergeCell ref="AB24:AB27"/>
    <mergeCell ref="AC24:AC27"/>
    <mergeCell ref="AD24:AD27"/>
    <mergeCell ref="A28:A31"/>
    <mergeCell ref="E28:E31"/>
    <mergeCell ref="F28:F31"/>
    <mergeCell ref="G28:G31"/>
    <mergeCell ref="H28:H31"/>
    <mergeCell ref="V28:V31"/>
    <mergeCell ref="W28:W31"/>
    <mergeCell ref="X28:X31"/>
    <mergeCell ref="Y28:Y31"/>
    <mergeCell ref="Z28:Z31"/>
    <mergeCell ref="AA28:AA31"/>
    <mergeCell ref="AB28:AB31"/>
    <mergeCell ref="AC28:AC31"/>
    <mergeCell ref="AD28:AD31"/>
    <mergeCell ref="A24:A27"/>
    <mergeCell ref="B24:B27"/>
    <mergeCell ref="C24:C27"/>
    <mergeCell ref="D24:D27"/>
    <mergeCell ref="E24:E27"/>
    <mergeCell ref="F24:F27"/>
    <mergeCell ref="G24:G27"/>
    <mergeCell ref="H24:H27"/>
    <mergeCell ref="V24:V27"/>
    <mergeCell ref="AC1:AD1"/>
    <mergeCell ref="C1:AB1"/>
    <mergeCell ref="AD4:AD7"/>
    <mergeCell ref="Z2:Z3"/>
    <mergeCell ref="AA2:AA3"/>
    <mergeCell ref="AB2:AB3"/>
    <mergeCell ref="AC2:AC3"/>
    <mergeCell ref="AD2:AD3"/>
    <mergeCell ref="W2:W3"/>
    <mergeCell ref="X2:X3"/>
    <mergeCell ref="Y2:Y3"/>
    <mergeCell ref="V2:V3"/>
    <mergeCell ref="J2:K2"/>
    <mergeCell ref="L2:S2"/>
    <mergeCell ref="W4:W7"/>
    <mergeCell ref="X4:X7"/>
    <mergeCell ref="Y4:Y7"/>
    <mergeCell ref="A1:B1"/>
    <mergeCell ref="H8:H11"/>
    <mergeCell ref="V8:V11"/>
    <mergeCell ref="B4:B7"/>
    <mergeCell ref="C4:C7"/>
    <mergeCell ref="H4:H7"/>
    <mergeCell ref="E4:E7"/>
    <mergeCell ref="D4:D7"/>
    <mergeCell ref="F4:F7"/>
    <mergeCell ref="G4:G7"/>
    <mergeCell ref="F8:F11"/>
    <mergeCell ref="G8:G11"/>
    <mergeCell ref="A2:A3"/>
    <mergeCell ref="A4:A7"/>
    <mergeCell ref="T2:T3"/>
    <mergeCell ref="I2:I3"/>
    <mergeCell ref="B2:B3"/>
    <mergeCell ref="C2:C3"/>
    <mergeCell ref="H2:H3"/>
    <mergeCell ref="E2:E3"/>
    <mergeCell ref="D2:D3"/>
    <mergeCell ref="F2:F3"/>
    <mergeCell ref="G2:G3"/>
    <mergeCell ref="U2:U3"/>
    <mergeCell ref="Z4:Z7"/>
    <mergeCell ref="AA4:AA7"/>
    <mergeCell ref="AB4:AB7"/>
    <mergeCell ref="AC4:AC7"/>
    <mergeCell ref="V4:V7"/>
    <mergeCell ref="AB8:AB11"/>
    <mergeCell ref="AC8:AC11"/>
    <mergeCell ref="AD8:AD11"/>
    <mergeCell ref="A12:A15"/>
    <mergeCell ref="B12:B15"/>
    <mergeCell ref="C12:C15"/>
    <mergeCell ref="D12:D15"/>
    <mergeCell ref="E12:E15"/>
    <mergeCell ref="F12:F15"/>
    <mergeCell ref="G12:G15"/>
    <mergeCell ref="H12:H15"/>
    <mergeCell ref="V12:V15"/>
    <mergeCell ref="W12:W15"/>
    <mergeCell ref="X12:X15"/>
    <mergeCell ref="Y12:Y15"/>
    <mergeCell ref="Z12:Z15"/>
    <mergeCell ref="W8:W11"/>
    <mergeCell ref="X8:X11"/>
    <mergeCell ref="Y8:Y11"/>
    <mergeCell ref="Z8:Z11"/>
    <mergeCell ref="AA8:AA11"/>
    <mergeCell ref="A8:A11"/>
    <mergeCell ref="D8:D11"/>
    <mergeCell ref="E8:E11"/>
    <mergeCell ref="B8:B11"/>
    <mergeCell ref="C8:C11"/>
    <mergeCell ref="AD16:AD19"/>
    <mergeCell ref="AA12:AA15"/>
    <mergeCell ref="AB12:AB15"/>
    <mergeCell ref="AC12:AC15"/>
    <mergeCell ref="AD12:AD15"/>
    <mergeCell ref="A16:A19"/>
    <mergeCell ref="B16:B19"/>
    <mergeCell ref="C16:C19"/>
    <mergeCell ref="D16:D19"/>
    <mergeCell ref="E16:E19"/>
    <mergeCell ref="F16:F19"/>
    <mergeCell ref="G16:G19"/>
    <mergeCell ref="H16:H19"/>
    <mergeCell ref="V16:V19"/>
    <mergeCell ref="W16:W19"/>
    <mergeCell ref="X16:X19"/>
    <mergeCell ref="Y16:Y19"/>
    <mergeCell ref="A20:A23"/>
    <mergeCell ref="B20:B23"/>
    <mergeCell ref="C20:C23"/>
    <mergeCell ref="D20:D23"/>
    <mergeCell ref="E20:E23"/>
    <mergeCell ref="Z16:Z19"/>
    <mergeCell ref="AA16:AA19"/>
    <mergeCell ref="AB16:AB19"/>
    <mergeCell ref="AC16:AC19"/>
    <mergeCell ref="AC20:AC23"/>
    <mergeCell ref="AD20:AD23"/>
    <mergeCell ref="X20:X23"/>
    <mergeCell ref="Y20:Y23"/>
    <mergeCell ref="Z20:Z23"/>
    <mergeCell ref="AA20:AA23"/>
    <mergeCell ref="AB20:AB23"/>
    <mergeCell ref="F20:F23"/>
    <mergeCell ref="G20:G23"/>
    <mergeCell ref="H20:H23"/>
    <mergeCell ref="V20:V23"/>
    <mergeCell ref="W20:W23"/>
  </mergeCells>
  <conditionalFormatting sqref="H4 H8 H12 H16 H20 H24 H28 H32 H36 H40 H44 H48 H52 H56 H60 H64 H68">
    <cfRule type="containsText" dxfId="15" priority="65" operator="containsText" text="Zona de riesgo baja">
      <formula>NOT(ISERROR(SEARCH("Zona de riesgo baja",H4)))</formula>
    </cfRule>
    <cfRule type="containsText" dxfId="14" priority="66" operator="containsText" text="Zona de riesgo moderada">
      <formula>NOT(ISERROR(SEARCH("Zona de riesgo moderada",H4)))</formula>
    </cfRule>
    <cfRule type="containsText" dxfId="13" priority="67" operator="containsText" text="Zona de riesgo alta">
      <formula>NOT(ISERROR(SEARCH("Zona de riesgo alta",H4)))</formula>
    </cfRule>
    <cfRule type="containsText" dxfId="12" priority="68" operator="containsText" text="Zona de riesgo extrema">
      <formula>NOT(ISERROR(SEARCH("Zona de riesgo extrema",H4)))</formula>
    </cfRule>
  </conditionalFormatting>
  <conditionalFormatting sqref="Z4">
    <cfRule type="containsText" dxfId="11" priority="53" operator="containsText" text="Zona de riesgo baja">
      <formula>NOT(ISERROR(SEARCH("Zona de riesgo baja",Z4)))</formula>
    </cfRule>
    <cfRule type="containsText" dxfId="10" priority="54" operator="containsText" text="Zona de riesgo moderada">
      <formula>NOT(ISERROR(SEARCH("Zona de riesgo moderada",Z4)))</formula>
    </cfRule>
    <cfRule type="containsText" dxfId="9" priority="55" operator="containsText" text="Zona de riesgo alta">
      <formula>NOT(ISERROR(SEARCH("Zona de riesgo alta",Z4)))</formula>
    </cfRule>
    <cfRule type="containsText" dxfId="8" priority="56" operator="containsText" text="Zona de riesgo extrema">
      <formula>NOT(ISERROR(SEARCH("Zona de riesgo extrema",Z4)))</formula>
    </cfRule>
  </conditionalFormatting>
  <conditionalFormatting sqref="Z8 Z12 Z16 Z20 Z24 Z28 Z32 Z36 Z40 Z44 Z48 Z52 Z56 Z60 Z64 Z68">
    <cfRule type="containsText" dxfId="7" priority="41" operator="containsText" text="Zona de riesgo baja">
      <formula>NOT(ISERROR(SEARCH("Zona de riesgo baja",Z8)))</formula>
    </cfRule>
    <cfRule type="containsText" dxfId="6" priority="42" operator="containsText" text="Zona de riesgo moderada">
      <formula>NOT(ISERROR(SEARCH("Zona de riesgo moderada",Z8)))</formula>
    </cfRule>
    <cfRule type="containsText" dxfId="5" priority="43" operator="containsText" text="Zona de riesgo alta">
      <formula>NOT(ISERROR(SEARCH("Zona de riesgo alta",Z8)))</formula>
    </cfRule>
    <cfRule type="containsText" dxfId="4" priority="44" operator="containsText" text="Zona de riesgo extrema">
      <formula>NOT(ISERROR(SEARCH("Zona de riesgo extrema",Z8)))</formula>
    </cfRule>
  </conditionalFormatting>
  <dataValidations count="5">
    <dataValidation type="list" allowBlank="1" showInputMessage="1" showErrorMessage="1" sqref="L4:L71" xr:uid="{91421F25-DD8F-4A4E-AFF7-A294C2EC34EC}">
      <formula1>"Preventivo,Correctivo,Detectivo"</formula1>
    </dataValidation>
    <dataValidation type="list" allowBlank="1" showInputMessage="1" showErrorMessage="1" sqref="N4:N71" xr:uid="{4F0065FC-0E92-4DA0-ABC4-B08F904C72D4}">
      <formula1>"Manual,Automático"</formula1>
    </dataValidation>
    <dataValidation type="list" allowBlank="1" showInputMessage="1" showErrorMessage="1" sqref="Q4:Q71 S4:S71" xr:uid="{9A431138-DDBD-43E2-BA4F-D733F7E9FEAA}">
      <formula1>"Si,No"</formula1>
    </dataValidation>
    <dataValidation type="list" allowBlank="1" showInputMessage="1" showErrorMessage="1" sqref="R4:R71" xr:uid="{A260E957-9622-4429-B5BC-C70ACA47226C}">
      <formula1>"Continua,Aleatoria"</formula1>
    </dataValidation>
    <dataValidation type="list" allowBlank="1" showInputMessage="1" showErrorMessage="1" sqref="AA4:AA71" xr:uid="{79D05EE7-5060-4B33-8C56-99A3ED19373F}">
      <formula1>"Reducir,Transferir,Aceptar,Evitar"</formula1>
    </dataValidation>
  </dataValidations>
  <hyperlinks>
    <hyperlink ref="AC1:AD1" location="portada!A1" display="Portada" xr:uid="{2586A1C5-E034-4D97-82C8-D301AD1AEA64}"/>
    <hyperlink ref="A1:B1" location="valoracion_riesgo!A1" display="Anterior" xr:uid="{495DE280-B30F-4AE1-A12F-45DBE95F853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11</vt:i4>
      </vt:variant>
    </vt:vector>
  </HeadingPairs>
  <TitlesOfParts>
    <vt:vector size="11" baseType="lpstr">
      <vt:lpstr>portada</vt:lpstr>
      <vt:lpstr>activos_primarios</vt:lpstr>
      <vt:lpstr>activos_apoyo</vt:lpstr>
      <vt:lpstr>criticidad_activos_apoyo</vt:lpstr>
      <vt:lpstr>criticidad_personas</vt:lpstr>
      <vt:lpstr>identificacion_riesgos</vt:lpstr>
      <vt:lpstr>amenazas - vulnerabilidades</vt:lpstr>
      <vt:lpstr>valoracion_riesgo</vt:lpstr>
      <vt:lpstr>mapa_riesgos_si</vt:lpstr>
      <vt:lpstr>listas</vt:lpstr>
      <vt:lpstr>Hoja1</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SGC Alcaldia Pasto</dc:creator>
  <cp:lastModifiedBy>Alcaldia Pasto SSI</cp:lastModifiedBy>
  <cp:lastPrinted>2019-03-13T19:49:23Z</cp:lastPrinted>
  <dcterms:created xsi:type="dcterms:W3CDTF">2019-03-12T21:27:01Z</dcterms:created>
  <dcterms:modified xsi:type="dcterms:W3CDTF">2026-08-06T20:32:06Z</dcterms:modified>
</cp:coreProperties>
</file>