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pa final" sheetId="1" r:id="rId4"/>
    <sheet state="visible" name="Intructivo" sheetId="2" r:id="rId5"/>
    <sheet state="visible" name="Matriz Calor Inherente" sheetId="3" r:id="rId6"/>
    <sheet state="visible" name="Matriz Calor Residual" sheetId="4" r:id="rId7"/>
    <sheet state="visible" name="Tabla probabilidad" sheetId="5" r:id="rId8"/>
    <sheet state="visible" name="Tabla Impacto" sheetId="6" r:id="rId9"/>
    <sheet state="visible" name="Tabla Valoración controles" sheetId="7" r:id="rId10"/>
    <sheet state="hidden" name="CONTROL DE CAMBIOS" sheetId="8" r:id="rId11"/>
    <sheet state="hidden" name="Opciones Tratamiento" sheetId="9" r:id="rId12"/>
    <sheet state="hidden" name="Hoja1" sheetId="10" r:id="rId13"/>
  </sheets>
  <externalReferences>
    <externalReference r:id="rId14"/>
  </externalReferences>
  <definedNames/>
  <calcPr/>
  <extLst>
    <ext uri="GoogleSheetsCustomDataVersion2">
      <go:sheetsCustomData xmlns:go="http://customooxmlschemas.google.com/" r:id="rId15" roundtripDataChecksum="shk+gF8lvpe7YDV3LNmwTloA+yZxQ2mNyoEqS0p+WE0="/>
    </ext>
  </extLst>
</workbook>
</file>

<file path=xl/sharedStrings.xml><?xml version="1.0" encoding="utf-8"?>
<sst xmlns="http://schemas.openxmlformats.org/spreadsheetml/2006/main" count="361" uniqueCount="255">
  <si>
    <t>PROCESO PLANEACIÓN ESTRATÉGICA</t>
  </si>
  <si>
    <t>NOMBRE DE FORMATO:</t>
  </si>
  <si>
    <t>MAPA DE RIESGOS DE GESTIÓN</t>
  </si>
  <si>
    <t>FECHA</t>
  </si>
  <si>
    <t>VERSIÓN</t>
  </si>
  <si>
    <t>CÓDIGO</t>
  </si>
  <si>
    <t>PÁGINA</t>
  </si>
  <si>
    <t>02</t>
  </si>
  <si>
    <t>PE-F-055</t>
  </si>
  <si>
    <t>de</t>
  </si>
  <si>
    <t xml:space="preserve">Formato Mapa Riesgos </t>
  </si>
  <si>
    <t>Proceso/Subproceso:</t>
  </si>
  <si>
    <t>GESTION DOCUMENTAL</t>
  </si>
  <si>
    <t>Objetivo:</t>
  </si>
  <si>
    <t>Gestionar la planeación estratégica documental a través de la recepción, clasificación y organización, de los documentos existentes en cada una de las dependencias pertenecientes que conforman el archivo de la Alcaldía municipal de Pasto   , para así garantizar su conservación y disposición final.</t>
  </si>
  <si>
    <t>Alcance:</t>
  </si>
  <si>
    <t>Inicia con el análisis de información detallada referente a la producción de la documentación de la entidad, continúa con la planeación, producción, gestión y trámite, organización, transferencias, disposición, preservación y valoración de la documentación producida y recibida por la entidad, desde su origen hasta su destino final.</t>
  </si>
  <si>
    <t>Identificación del riesgo</t>
  </si>
  <si>
    <t>Análisis del riesgo inherente</t>
  </si>
  <si>
    <t>Evaluación del riesgo - Valoración de los controles</t>
  </si>
  <si>
    <t>Evaluación del riesgo - Nivel del riesgo residual</t>
  </si>
  <si>
    <t>Plan de Acción</t>
  </si>
  <si>
    <t xml:space="preserve">Referencia </t>
  </si>
  <si>
    <t>Impacto</t>
  </si>
  <si>
    <t>Causa Inmediata</t>
  </si>
  <si>
    <t>Causa Raíz</t>
  </si>
  <si>
    <t>Descripción del Riesgo</t>
  </si>
  <si>
    <t>Clasificación del Riesgo</t>
  </si>
  <si>
    <t>Frecuencia con la cual se realiza la actividad</t>
  </si>
  <si>
    <t>Probabilidad Inherente</t>
  </si>
  <si>
    <t>%</t>
  </si>
  <si>
    <t>Criterios de impacto</t>
  </si>
  <si>
    <t>Observación de criterio</t>
  </si>
  <si>
    <t>Impacto 
Inherente</t>
  </si>
  <si>
    <t>Zona de Riesgo Inherente</t>
  </si>
  <si>
    <t>No. Control</t>
  </si>
  <si>
    <t>Descripción del Control</t>
  </si>
  <si>
    <t>Afectación</t>
  </si>
  <si>
    <t>Atributos</t>
  </si>
  <si>
    <t>Probabilidad Residual</t>
  </si>
  <si>
    <t>Probabilidad Residual Final</t>
  </si>
  <si>
    <t>Impacto Residual Final</t>
  </si>
  <si>
    <t>Zona de Riesgo Control</t>
  </si>
  <si>
    <t>Zona de Riesgo Final</t>
  </si>
  <si>
    <t>Tratamiento</t>
  </si>
  <si>
    <t>Responsable</t>
  </si>
  <si>
    <t>Fecha Implementación</t>
  </si>
  <si>
    <t>Fecha Seguimiento</t>
  </si>
  <si>
    <t>Seguimiento</t>
  </si>
  <si>
    <t>Estado</t>
  </si>
  <si>
    <t>Tipo</t>
  </si>
  <si>
    <t>Implementación</t>
  </si>
  <si>
    <t>Calificación</t>
  </si>
  <si>
    <t>Documentación</t>
  </si>
  <si>
    <t>Frecuencia</t>
  </si>
  <si>
    <t>Evidencia</t>
  </si>
  <si>
    <t>Económico</t>
  </si>
  <si>
    <t xml:space="preserve">Daños en las instalaciones por filtraciones de agua que causen humedad </t>
  </si>
  <si>
    <t>Deterioro de techos</t>
  </si>
  <si>
    <t>Posibilidad de daños en las instalaciones por humedades que se puedan generar a acusa de filtraciones de agua ocacionadas por las fuertes lluvias</t>
  </si>
  <si>
    <t>Daños Activos Fisicos</t>
  </si>
  <si>
    <t xml:space="preserve">     Afectación menor a 10 SMLMV .</t>
  </si>
  <si>
    <t xml:space="preserve">El personal de planta encargado cada 4 meses realiza inspeccion a las instalaciones del Archivo , y deja el registro en el formato de visita tecnica gd_f_011_visita_archivos_de_gestion_v2 de las novedades encontradas y el estado actual de las instalaciones. 
</t>
  </si>
  <si>
    <t>Preventivo</t>
  </si>
  <si>
    <t>Documentado</t>
  </si>
  <si>
    <t>Continua</t>
  </si>
  <si>
    <t>Con Registro</t>
  </si>
  <si>
    <t>Reducir (mitigar)</t>
  </si>
  <si>
    <t>El personal de planta encargado toma el Registro diario de temperatura en el formato gd_f_040_registro_control_de_temperatura_y_humedad_v1</t>
  </si>
  <si>
    <t>Económico y Reputacional</t>
  </si>
  <si>
    <t xml:space="preserve">hurto de expedientes, bienes muebles y/u, objetos de alto valor </t>
  </si>
  <si>
    <t>No se cuenta con camaras de vigilancia ni alarma</t>
  </si>
  <si>
    <t xml:space="preserve">Posibilidad de ingreso de personal no autorizado , que mal intencionadamente hurte documentos,informacion de alto valor , bienes muebles y/o objetos de valor que se encuentren dentro de las instalaciones. </t>
  </si>
  <si>
    <t>Ejecucion y Administracion de procesos</t>
  </si>
  <si>
    <t xml:space="preserve">     Entre 50 y 100 SMLMV </t>
  </si>
  <si>
    <t>El contratista encargado envia dentro de los primeros 7 dias de cada mes a la dependencia Almacen, el reporte de hurtos existentes. Registra la informacion en la matriz emitida.</t>
  </si>
  <si>
    <t xml:space="preserve">El personal de planta encargado de la entrega de documentos , realiza el registro de salida y entrega de cada una de las solicitudes a traves del  formato gd_f_017_control_prestamo_de documentos </t>
  </si>
  <si>
    <r>
      <rPr>
        <rFont val="Century Gothic"/>
        <b/>
        <color rgb="FFE36C09"/>
        <sz val="11.0"/>
      </rPr>
      <t xml:space="preserve">*Nota: </t>
    </r>
    <r>
      <rPr>
        <rFont val="Century Gothic"/>
        <color theme="1"/>
        <sz val="11.0"/>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</si>
  <si>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</si>
  <si>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Mapa de Riesgos</t>
  </si>
  <si>
    <r>
      <rPr>
        <rFont val="Arial Narrow"/>
        <color theme="1"/>
        <sz val="10.0"/>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 Alcaldía de Pasto frente a la estructuración de los mapas de riesgos, como herramienta fundamental frente a la gestión del riesgo, el presente formato desarrolla un esquema completo acorde con los contenidos metodológicos de la </t>
    </r>
    <r>
      <rPr>
        <rFont val="Arial Narrow"/>
        <b/>
        <color rgb="FFE36C09"/>
        <sz val="10.0"/>
      </rPr>
      <t>Guía para la Administración del Riesgo y el diseño de controles V5</t>
    </r>
    <r>
      <rPr>
        <rFont val="Arial Narrow"/>
        <color theme="1"/>
        <sz val="10.0"/>
      </rPr>
      <t>. El formato cuenta con celdas parametrizadas y permite contar con los respectivos mapas de calor para riesgo inherente y riesgo residual.</t>
    </r>
  </si>
  <si>
    <t>Orientaciones Generales</t>
  </si>
  <si>
    <r>
      <rPr>
        <rFont val="Arial Narrow"/>
        <color theme="1"/>
        <sz val="11.0"/>
      </rPr>
      <t xml:space="preserve">Antes de iniciar con el diligenciamiento de la información en la matriz, se requiere haber avanzado en el análisis del </t>
    </r>
    <r>
      <rPr>
        <rFont val="Arial Narrow"/>
        <b/>
        <color theme="1"/>
        <sz val="11.0"/>
      </rPr>
      <t>proceso, su objetivo, alcance, actividades clave</t>
    </r>
    <r>
      <rPr>
        <rFont val="Arial Narrow"/>
        <color theme="1"/>
        <sz val="11.0"/>
      </rPr>
      <t xml:space="preserve">, considere los lineamientos establecidos en el </t>
    </r>
    <r>
      <rPr>
        <rFont val="Arial Narrow"/>
        <b/>
        <color rgb="FFE36C09"/>
        <sz val="11.0"/>
      </rPr>
      <t>Paso 2: identificación del riesgo</t>
    </r>
    <r>
      <rPr>
        <rFont val="Arial Narrow"/>
        <color theme="1"/>
        <sz val="11.0"/>
      </rPr>
      <t xml:space="preserve">, donde se explica ampliamente las bases para adelanter este análisis.
Así mismo, considere en el </t>
    </r>
    <r>
      <rPr>
        <rFont val="Arial Narrow"/>
        <b/>
        <color rgb="FFE36C09"/>
        <sz val="11.0"/>
      </rPr>
      <t>Paso 3: valoración del riesgo</t>
    </r>
    <r>
      <rPr>
        <rFont val="Arial Narrow"/>
        <color theme="1"/>
        <sz val="11.0"/>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rFont val="Arial Narrow"/>
        <b/>
        <color rgb="FFE36C09"/>
        <sz val="11.0"/>
      </rPr>
      <t>NOTA:</t>
    </r>
    <r>
      <rPr>
        <rFont val="Arial Narrow"/>
        <color theme="1"/>
        <sz val="11.0"/>
      </rPr>
      <t xml:space="preserve"> Si lo considera pertinente, es posible agregar hojas de trabajo adicionales al presente formato que permitan incluir la traza de estos análisis.</t>
    </r>
  </si>
  <si>
    <r>
      <rPr>
        <rFont val="Arial Narrow"/>
        <color theme="1"/>
        <sz val="10.0"/>
      </rPr>
      <t xml:space="preserve">El archivo contiene las siguientes hojas:
-   </t>
    </r>
    <r>
      <rPr>
        <rFont val="Arial Narrow"/>
        <b/>
        <color theme="1"/>
        <sz val="11.0"/>
      </rPr>
      <t>Hoja 1 Instructivo</t>
    </r>
    <r>
      <rPr>
        <rFont val="Arial Narrow"/>
        <color theme="1"/>
        <sz val="10.0"/>
      </rPr>
      <t xml:space="preserve">
 -  </t>
    </r>
    <r>
      <rPr>
        <rFont val="Arial Narrow"/>
        <b/>
        <color theme="1"/>
        <sz val="11.0"/>
      </rPr>
      <t xml:space="preserve">Hoja 2 Mapa Final: </t>
    </r>
    <r>
      <rPr>
        <rFont val="Arial Narrow"/>
        <color theme="1"/>
        <sz val="10.0"/>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</si>
  <si>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</si>
  <si>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</si>
  <si>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</si>
  <si>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</si>
  <si>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</si>
  <si>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</si>
  <si>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</si>
  <si>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</si>
  <si>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</si>
  <si>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</si>
  <si>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</si>
  <si>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</si>
  <si>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</si>
  <si>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rPr>
        <rFont val="Arial Narrow"/>
        <color theme="1"/>
        <sz val="9.0"/>
      </rPr>
      <t xml:space="preserve">Consolida o resume los análisis sobre impacto + causa inmediata + causa raíz, permitiendo contar con una redacción clara y concreta del riesgo indentificado. Tenga en cuenta la estructura de alto nivel establecida en al guía, inicia con </t>
    </r>
    <r>
      <rPr>
        <rFont val="Arial Narrow"/>
        <b/>
        <color rgb="FFE36C09"/>
        <sz val="9.0"/>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</si>
  <si>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</si>
  <si>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</si>
  <si>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</si>
  <si>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</si>
  <si>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</si>
  <si>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</si>
  <si>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rPr>
        <rFont val="Arial Narrow"/>
        <color theme="1"/>
        <sz val="9.0"/>
      </rPr>
      <t xml:space="preserve">Recuerde que el control se define como la medida que permite reducir o mitigar un riesgo. Defina el control (es) que atacan la causa raíz del riesgo, considere la estructura explicada en la guía: </t>
    </r>
    <r>
      <rPr>
        <rFont val="Arial Narrow"/>
        <b/>
        <color rgb="FFE36C09"/>
        <sz val="9.0"/>
      </rPr>
      <t>Responsable de ejecutar el control + Acción + Complemento</t>
    </r>
  </si>
  <si>
    <t>Esta casilla no se diligencia, depende de la selección en la columna R.</t>
  </si>
  <si>
    <r>
      <rPr>
        <rFont val="Arial Narrow"/>
        <b/>
        <color theme="1"/>
        <sz val="9.0"/>
      </rPr>
      <t xml:space="preserve">ATRIBUTOS EFICIENCIA
</t>
    </r>
    <r>
      <rPr>
        <rFont val="Arial Narrow"/>
        <b val="0"/>
        <color theme="1"/>
        <sz val="9.0"/>
      </rPr>
      <t>Tipo</t>
    </r>
  </si>
  <si>
    <t>Utilice la lista de despligue que se encuentra parametrizada, le aparecerán las opciones: i)Preventivo, ii)Detectivo, iii)Correctivo.</t>
  </si>
  <si>
    <r>
      <rPr>
        <rFont val="Arial Narrow"/>
        <b/>
        <color theme="1"/>
        <sz val="9.0"/>
      </rPr>
      <t xml:space="preserve">ATRIBUTOS EFICIENCIA
</t>
    </r>
    <r>
      <rPr>
        <rFont val="Arial Narrow"/>
        <b val="0"/>
        <color theme="1"/>
        <sz val="9.0"/>
      </rPr>
      <t>Implementación</t>
    </r>
  </si>
  <si>
    <t>Utilice la lista de despligue que se encuentra parametrizada, le aparecerán las opciones: i)Automático, ii)Manual.</t>
  </si>
  <si>
    <r>
      <rPr>
        <rFont val="Arial Narrow"/>
        <b/>
        <color theme="1"/>
        <sz val="9.0"/>
      </rPr>
      <t xml:space="preserve">ATRIBUTOS EFICIENCIA
</t>
    </r>
    <r>
      <rPr>
        <rFont val="Arial Narrow"/>
        <b val="0"/>
        <color theme="1"/>
        <sz val="9.0"/>
      </rPr>
      <t>Implementación</t>
    </r>
  </si>
  <si>
    <r>
      <rPr>
        <rFont val="Arial Narrow"/>
        <b/>
        <color theme="1"/>
        <sz val="9.0"/>
      </rPr>
      <t xml:space="preserve">ATRIBUTOS EFICIENCIA
</t>
    </r>
    <r>
      <rPr>
        <rFont val="Arial Narrow"/>
        <b val="0"/>
        <color theme="1"/>
        <sz val="9.0"/>
      </rPr>
      <t>Calificación</t>
    </r>
  </si>
  <si>
    <t xml:space="preserve">La matriz automáticamente hará el cálculo para el control analizado (Columna T) </t>
  </si>
  <si>
    <r>
      <rPr>
        <rFont val="Arial Narrow"/>
        <b/>
        <color theme="1"/>
        <sz val="9.0"/>
      </rPr>
      <t xml:space="preserve">ATRIBUTOS INFORMATIVOS
</t>
    </r>
    <r>
      <rPr>
        <rFont val="Arial Narrow"/>
        <b val="0"/>
        <color theme="1"/>
        <sz val="9.0"/>
      </rPr>
      <t>Documentación</t>
    </r>
  </si>
  <si>
    <t>Utilice la lista de despligue que se encuentra parametrizada, le aparecerán las opciones: i)Documentado, ii)Sin documentar.</t>
  </si>
  <si>
    <r>
      <rPr>
        <rFont val="Arial Narrow"/>
        <b/>
        <color theme="1"/>
        <sz val="9.0"/>
      </rPr>
      <t xml:space="preserve">ATRIBUTOS INFORMATIVOS
</t>
    </r>
    <r>
      <rPr>
        <rFont val="Arial Narrow"/>
        <b val="0"/>
        <color theme="1"/>
        <sz val="9.0"/>
      </rPr>
      <t>Frecuencia</t>
    </r>
  </si>
  <si>
    <t>Utilice la lista de despligue que se encuentra parametrizada, le aparecerán las opciones: i)Continua, ii)Aleatoria.</t>
  </si>
  <si>
    <r>
      <rPr>
        <rFont val="Arial Narrow"/>
        <b/>
        <color theme="1"/>
        <sz val="9.0"/>
      </rPr>
      <t xml:space="preserve">ATRIBUTOS INFORMATIVOS
</t>
    </r>
    <r>
      <rPr>
        <rFont val="Arial Narrow"/>
        <b val="0"/>
        <color theme="1"/>
        <sz val="9.0"/>
      </rPr>
      <t>Registro</t>
    </r>
  </si>
  <si>
    <t>Utilice la lista de despligue que se encuentra parametrizada, le aparecerán las opciones: i)Con Registro, ii) Sin Registro.</t>
  </si>
  <si>
    <t>Evaluación del Nivel de Riesgo - Nivel de Riesgo Residual</t>
  </si>
  <si>
    <r>
      <rPr>
        <rFont val="Arial Narrow"/>
        <color theme="1"/>
        <sz val="9.0"/>
      </rPr>
      <t>La matriz automáticamente hará el cálculo, acorde con el control o controles definidos con sus atributos analizados, lo que permitirá establecer el</t>
    </r>
    <r>
      <rPr>
        <rFont val="Arial Narrow"/>
        <b/>
        <color rgb="FFE36C09"/>
        <sz val="9.0"/>
      </rPr>
      <t xml:space="preserve"> nivel de riesgo inherente</t>
    </r>
    <r>
      <rPr>
        <rFont val="Arial Narrow"/>
        <color theme="1"/>
        <sz val="9.0"/>
      </rPr>
      <t xml:space="preserve"> (Columnas Y- Z- AA -AB- AC).</t>
    </r>
  </si>
  <si>
    <t>Utilice la lista de despligue que se encuentra parametrizada, le aparecerán las opciones: i)Aceptar, ii)Evitar, iii)Reducir (compartir), iv)Reducir (mitigar).</t>
  </si>
  <si>
    <r>
      <rPr>
        <rFont val="Arial Narrow"/>
        <b/>
        <color theme="1"/>
        <sz val="9.0"/>
      </rPr>
      <t xml:space="preserve">Plan de Acción
</t>
    </r>
    <r>
      <rPr>
        <rFont val="Arial Narrow"/>
        <b val="0"/>
        <color theme="1"/>
        <sz val="9.0"/>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</si>
  <si>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</si>
  <si>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Utilice la lista de despligue que se encuentra parametrizada, le aparecerán las opciones: i)Finalizado, ii)En curso, la selección en este caso dependerá de las acciones del plan que se hayan establecido en cada caso.</t>
  </si>
  <si>
    <r>
      <rPr>
        <rFont val="Arial Narrow"/>
        <color theme="1"/>
        <sz val="10.0"/>
      </rPr>
      <t xml:space="preserve"> -</t>
    </r>
    <r>
      <rPr>
        <rFont val="Arial Narrow"/>
        <color theme="1"/>
        <sz val="11.0"/>
      </rPr>
      <t xml:space="preserve"> </t>
    </r>
    <r>
      <rPr>
        <rFont val="Arial Narrow"/>
        <b/>
        <color theme="1"/>
        <sz val="11.0"/>
      </rPr>
      <t xml:space="preserve"> Hoja 3 Matriz de Calor Inherente: </t>
    </r>
    <r>
      <rPr>
        <rFont val="Arial Narrow"/>
        <color theme="1"/>
        <sz val="11.0"/>
      </rPr>
      <t xml:space="preserve"> 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</si>
  <si>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4 Matriz de Calor Residual: </t>
    </r>
    <r>
      <rPr>
        <rFont val="Arial Narrow"/>
        <color theme="1"/>
        <sz val="11.0"/>
      </rPr>
      <t>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</si>
  <si>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5 Tabla de probabilidad: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</si>
  <si>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6 Tabla de Impacto: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</si>
  <si>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7 Tabla de Valoración de Controles: </t>
    </r>
    <r>
      <rPr>
        <rFont val="Arial Narrow"/>
        <color theme="1"/>
        <sz val="11.0"/>
      </rPr>
      <t>Tabla referente para todos los cálculos (no se diligencia)</t>
    </r>
  </si>
  <si>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</si>
  <si>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</si>
  <si>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</si>
  <si>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</si>
  <si>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</si>
  <si>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</si>
  <si>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</si>
  <si>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</si>
  <si>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</si>
  <si>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</si>
  <si>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</si>
  <si>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</si>
  <si>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</si>
  <si>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</si>
  <si>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</si>
  <si>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</si>
  <si>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</si>
  <si>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</si>
  <si>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</si>
  <si>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</si>
  <si>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</si>
  <si>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</si>
  <si>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</si>
  <si>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</si>
  <si>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</si>
  <si>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</si>
  <si>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</si>
  <si>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</si>
  <si>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</si>
  <si>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</si>
  <si>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</si>
  <si>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</si>
  <si>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</si>
  <si>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</si>
  <si>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</si>
  <si>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</si>
  <si>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</si>
  <si>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</si>
  <si>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</si>
  <si>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</si>
  <si>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</si>
  <si>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</si>
  <si>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algunas partes interesadas de relevancia frente al logro de los objetivos</t>
  </si>
  <si>
    <t>Mayor</t>
  </si>
  <si>
    <t>Mayor 80%</t>
  </si>
  <si>
    <t xml:space="preserve">Entre 100 y 500 SMLMV </t>
  </si>
  <si>
    <t>El riesgo afecta la imagen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</si>
  <si>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</si>
  <si>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</si>
  <si>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</si>
  <si>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</si>
  <si>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</si>
  <si>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</si>
  <si>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</si>
  <si>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</si>
  <si>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</si>
  <si>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</si>
  <si>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</si>
  <si>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</si>
  <si>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</si>
  <si>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</si>
  <si>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</si>
  <si>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</si>
  <si>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</si>
  <si>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</si>
  <si>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El riesgo afecta la imagen de la entidad con algunos usuarios de relevancia frente al logro de los objetivos</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</si>
  <si>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</si>
  <si>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</si>
  <si>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</si>
  <si>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</si>
  <si>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</si>
  <si>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</si>
  <si>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</si>
  <si>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</si>
  <si>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</si>
  <si>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</si>
  <si>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</si>
  <si>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</si>
  <si>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</si>
  <si>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</si>
  <si>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</si>
  <si>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Manual</t>
  </si>
  <si>
    <t>Controles que son ejecutados por una persona., tiene implícito el error humano.</t>
  </si>
  <si>
    <r>
      <rPr>
        <rFont val="Arial Narrow"/>
        <b/>
        <color rgb="FFE36C09"/>
        <sz val="12.0"/>
      </rPr>
      <t>*</t>
    </r>
    <r>
      <rPr>
        <rFont val="Arial Narrow"/>
        <b/>
        <color rgb="FF000000"/>
        <sz val="12.0"/>
      </rPr>
      <t>Atributos de</t>
    </r>
    <r>
      <rPr>
        <rFont val="Arial Narrow"/>
        <b/>
        <color rgb="FFE36C09"/>
        <sz val="12.0"/>
      </rPr>
      <t xml:space="preserve"> </t>
    </r>
    <r>
      <rPr>
        <rFont val="Arial Narrow"/>
        <b/>
        <color rgb="FF000000"/>
        <sz val="12.0"/>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</si>
  <si>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</si>
  <si>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</si>
  <si>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</si>
  <si>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</si>
  <si>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</si>
  <si>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</si>
  <si>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</si>
  <si>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</si>
  <si>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</si>
  <si>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</si>
  <si>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rFont val="Arial Narrow"/>
        <b/>
        <color rgb="FFE36C09"/>
        <sz val="12.0"/>
      </rPr>
      <t>*Nota 1:</t>
    </r>
    <r>
      <rPr>
        <rFont val="Arial Narrow"/>
        <color theme="1"/>
        <sz val="12.0"/>
      </rPr>
      <t xml:space="preserve"> Los atributos de formalización se recogerán de manera informativa, con el fin de conocer el entorno del control y complementar el análisis con elementos cualitativos; éstos no tienen una incidencia directa en su efectividad. </t>
    </r>
  </si>
  <si>
    <r>
      <rPr>
        <rFont val="Century Gothic"/>
        <b/>
        <color theme="1"/>
        <sz val="11.0"/>
      </rPr>
      <t>1.</t>
    </r>
    <r>
      <rPr>
        <rFont val="Times New Roman"/>
        <b/>
        <color theme="1"/>
        <sz val="7.0"/>
      </rPr>
      <t xml:space="preserve">    </t>
    </r>
    <r>
      <rPr>
        <rFont val="Century Gothic"/>
        <b/>
        <color theme="1"/>
        <sz val="11.0"/>
      </rPr>
      <t>CONTROL DE CAMBIOS</t>
    </r>
  </si>
  <si>
    <t>No. REVISIÓN</t>
  </si>
  <si>
    <t>DESCRIPCIÓN DE LA MODIFICACIÓN</t>
  </si>
  <si>
    <t>FECHA DE APROBACIÓN</t>
  </si>
  <si>
    <t>VERSIÓN ACTUALIZADA</t>
  </si>
  <si>
    <t>Elaborado por:</t>
  </si>
  <si>
    <t>Revisado por:</t>
  </si>
  <si>
    <t>Aprobado por:</t>
  </si>
  <si>
    <t>Maria Alejandra Egas</t>
  </si>
  <si>
    <t>Wilson Alexander Checa</t>
  </si>
  <si>
    <t>Marcela Sofia Peña Tupaz</t>
  </si>
  <si>
    <t>Contratista MIPG</t>
  </si>
  <si>
    <t>Coordinador Contratista MIPG</t>
  </si>
  <si>
    <t>Líder Proceso de Planeación Estrategica</t>
  </si>
  <si>
    <t>Aceptar</t>
  </si>
  <si>
    <t>Evitar</t>
  </si>
  <si>
    <t>Reputacional</t>
  </si>
  <si>
    <t>Reducir (compartir)</t>
  </si>
  <si>
    <t>Plan de accion (solo para la opción reducir)</t>
  </si>
  <si>
    <t>Finalizado</t>
  </si>
  <si>
    <t>En curso</t>
  </si>
  <si>
    <t>Fallas Tecnologicas</t>
  </si>
  <si>
    <t>Fraude Externo</t>
  </si>
  <si>
    <t>Fraude Interno</t>
  </si>
  <si>
    <t>Relaciones Laborales</t>
  </si>
  <si>
    <t>Usuarios, productos y practicas , organizacionales</t>
  </si>
  <si>
    <t>Registro Sustancial</t>
  </si>
  <si>
    <t>Registro Material</t>
  </si>
  <si>
    <t>Sin registro</t>
  </si>
  <si>
    <t>Reducir</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</si>
</sst>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
    <numFmt numFmtId="165" formatCode="D/M/YYYY"/>
  </numFmts>
  <fonts count="57">
    <font>
      <sz val="11.0"/>
      <color theme="1"/>
      <name val="Arial"/>
      <scheme val="minor"/>
    </font>
    <font>
      <sz val="11.0"/>
      <color theme="1"/>
      <name val="Century Gothic"/>
    </font>
    <font/>
    <font>
      <b/>
      <sz val="18.0"/>
      <color theme="1"/>
      <name val="Century Gothic"/>
    </font>
    <font>
      <sz val="18.0"/>
      <color theme="1"/>
      <name val="Century Gothic"/>
    </font>
    <font>
      <b/>
      <sz val="12.0"/>
      <color theme="1"/>
      <name val="Century Gothic"/>
    </font>
    <font>
      <sz val="12.0"/>
      <color theme="1"/>
      <name val="Century Gothic"/>
    </font>
    <font>
      <sz val="11.0"/>
      <color theme="1"/>
      <name val="Arial Narrow"/>
    </font>
    <font>
      <b/>
      <sz val="11.0"/>
      <color theme="1"/>
      <name val="Century Gothic"/>
    </font>
    <font>
      <sz val="14.0"/>
      <color theme="1"/>
      <name val="Century Gothic"/>
    </font>
    <font>
      <b/>
      <sz val="11.0"/>
      <color theme="1"/>
      <name val="Arial Narrow"/>
    </font>
    <font>
      <sz val="10.0"/>
      <color theme="1"/>
      <name val="Century Gothic"/>
    </font>
    <font>
      <b/>
      <sz val="14.0"/>
      <color theme="1"/>
      <name val="Arial Narrow"/>
    </font>
    <font>
      <sz val="10.0"/>
      <color theme="1"/>
      <name val="Arial Narrow"/>
    </font>
    <font>
      <b/>
      <u/>
      <sz val="11.0"/>
      <color theme="1"/>
      <name val="Arial Narrow"/>
    </font>
    <font>
      <b/>
      <u/>
      <sz val="11.0"/>
      <color theme="1"/>
      <name val="Arial Narrow"/>
    </font>
    <font>
      <b/>
      <sz val="10.0"/>
      <color theme="1"/>
      <name val="Arial Narrow"/>
    </font>
    <font>
      <b/>
      <sz val="9.0"/>
      <color theme="1"/>
      <name val="Arial Narrow"/>
    </font>
    <font>
      <sz val="9.0"/>
      <color theme="1"/>
      <name val="Arial Narrow"/>
    </font>
    <font>
      <b/>
      <sz val="22.0"/>
      <color theme="1"/>
      <name val="Arial Narrow"/>
    </font>
    <font>
      <b/>
      <sz val="40.0"/>
      <color rgb="FF000000"/>
      <name val="Calibri"/>
    </font>
    <font>
      <sz val="11.0"/>
      <color theme="1"/>
      <name val="Calibri"/>
    </font>
    <font>
      <sz val="28.0"/>
      <color theme="1"/>
      <name val="Calibri"/>
    </font>
    <font>
      <b/>
      <sz val="28.0"/>
      <color rgb="FF000000"/>
      <name val="Calibri"/>
    </font>
    <font>
      <b/>
      <sz val="36.0"/>
      <color rgb="FF000000"/>
      <name val="Calibri"/>
    </font>
    <font>
      <sz val="24.0"/>
      <color theme="1"/>
      <name val="Arial Narrow"/>
    </font>
    <font>
      <b/>
      <sz val="20.0"/>
      <color theme="1"/>
      <name val="Calibri"/>
    </font>
    <font>
      <b/>
      <sz val="12.0"/>
      <color rgb="FF000000"/>
      <name val="Calibri"/>
    </font>
    <font>
      <b/>
      <sz val="24.0"/>
      <color rgb="FF000000"/>
      <name val="Calibri"/>
    </font>
    <font>
      <b/>
      <sz val="18.0"/>
      <color rgb="FF000000"/>
      <name val="Calibri"/>
    </font>
    <font>
      <b/>
      <sz val="18.0"/>
      <color theme="1"/>
      <name val="Arial Narrow"/>
    </font>
    <font>
      <sz val="18.0"/>
      <color theme="1"/>
      <name val="Arial"/>
    </font>
    <font>
      <b/>
      <sz val="20.0"/>
      <color rgb="FF000000"/>
      <name val="Arial Narrow"/>
    </font>
    <font>
      <sz val="20.0"/>
      <color rgb="FF000000"/>
      <name val="Arial Narrow"/>
    </font>
    <font>
      <sz val="20.0"/>
      <color rgb="FFFFFFFF"/>
      <name val="Arial Narrow"/>
    </font>
    <font>
      <b/>
      <sz val="26.0"/>
      <color theme="1"/>
      <name val="Arial Narrow"/>
    </font>
    <font>
      <sz val="24.0"/>
      <color theme="1"/>
      <name val="Arial"/>
    </font>
    <font>
      <b/>
      <sz val="24.0"/>
      <color rgb="FF000000"/>
      <name val="Arial Narrow"/>
    </font>
    <font>
      <sz val="11.0"/>
      <color theme="0"/>
      <name val="Calibri"/>
    </font>
    <font>
      <sz val="26.0"/>
      <color rgb="FF000000"/>
      <name val="Arial Narrow"/>
    </font>
    <font>
      <sz val="26.0"/>
      <color rgb="FFFFFFFF"/>
      <name val="Arial Narrow"/>
    </font>
    <font>
      <sz val="16.0"/>
      <color rgb="FF000000"/>
      <name val="Arial Narrow"/>
    </font>
    <font>
      <sz val="16.0"/>
      <color rgb="FFFF0000"/>
      <name val="Arial Narrow"/>
    </font>
    <font>
      <sz val="16.0"/>
      <color rgb="FFFF0000"/>
      <name val="Calibri"/>
    </font>
    <font>
      <sz val="11.0"/>
      <color rgb="FFFF0000"/>
      <name val="Calibri"/>
    </font>
    <font>
      <sz val="11.0"/>
      <color rgb="FF030303"/>
      <name val="Arial"/>
    </font>
    <font>
      <b/>
      <sz val="14.0"/>
      <color rgb="FF000000"/>
      <name val="Arial Narrow"/>
    </font>
    <font>
      <sz val="12.0"/>
      <color theme="1"/>
      <name val="Calibri"/>
    </font>
    <font>
      <b/>
      <sz val="12.0"/>
      <color rgb="FF000000"/>
      <name val="Arial Narrow"/>
    </font>
    <font>
      <sz val="12.0"/>
      <color rgb="FF000000"/>
      <name val="Arial Narrow"/>
    </font>
    <font>
      <sz val="12.0"/>
      <color theme="1"/>
      <name val="Arial Narrow"/>
    </font>
    <font>
      <sz val="9.0"/>
      <color theme="1"/>
      <name val="Century Gothic"/>
    </font>
    <font>
      <b/>
      <sz val="10.0"/>
      <color theme="1"/>
      <name val="Century Gothic"/>
    </font>
    <font>
      <sz val="8.0"/>
      <color theme="1"/>
      <name val="Century Gothic"/>
    </font>
    <font>
      <sz val="11.0"/>
      <color theme="1"/>
      <name val="Arial"/>
    </font>
    <font>
      <sz val="10.0"/>
      <color rgb="FF000000"/>
      <name val="Arial Narrow"/>
    </font>
    <font>
      <sz val="10.0"/>
      <color theme="1"/>
      <name val="Calibri"/>
    </font>
  </fonts>
  <fills count="16">
    <fill>
      <patternFill patternType="none"/>
    </fill>
    <fill>
      <patternFill patternType="lightGray"/>
    </fill>
    <fill>
      <patternFill patternType="solid">
        <fgColor theme="0"/>
        <bgColor theme="0"/>
      </patternFill>
    </fill>
    <fill>
      <patternFill patternType="solid">
        <fgColor rgb="FFFBD4B4"/>
        <bgColor rgb="FFFBD4B4"/>
      </patternFill>
    </fill>
    <fill>
      <patternFill patternType="solid">
        <fgColor rgb="FFFABF8F"/>
        <bgColor rgb="FFFABF8F"/>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F0000"/>
        <bgColor rgb="FFFF0000"/>
      </patternFill>
    </fill>
    <fill>
      <patternFill patternType="solid">
        <fgColor rgb="FFFDE9D9"/>
        <bgColor rgb="FFFDE9D9"/>
      </patternFill>
    </fill>
  </fills>
  <borders count="126">
    <border/>
    <border>
      <left style="medium">
        <color rgb="FF000000"/>
      </left>
      <top style="medium">
        <color rgb="FF000000"/>
      </top>
    </border>
    <border>
      <top style="medium">
        <color rgb="FF000000"/>
      </top>
    </border>
    <border>
      <right style="medium">
        <color rgb="FF000000"/>
      </right>
      <top style="medium">
        <color rgb="FF000000"/>
      </top>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border>
    <border>
      <right style="medium">
        <color rgb="FF000000"/>
      </right>
    </border>
    <border>
      <bottom style="medium">
        <color rgb="FF000000"/>
      </bottom>
    </border>
    <border>
      <right style="medium">
        <color rgb="FF000000"/>
      </right>
      <bottom style="medium">
        <color rgb="FF000000"/>
      </bottom>
    </border>
    <border>
      <left style="medium">
        <color rgb="FF000000"/>
      </left>
      <bottom style="medium">
        <color rgb="FF000000"/>
      </bottom>
    </border>
    <border>
      <left/>
      <right/>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dotted">
        <color rgb="FFE36C09"/>
      </left>
      <top style="dotted">
        <color rgb="FFE36C09"/>
      </top>
      <bottom style="dotted">
        <color rgb="FFE36C09"/>
      </bottom>
    </border>
    <border>
      <top style="dotted">
        <color rgb="FFE36C09"/>
      </top>
      <bottom style="dotted">
        <color rgb="FFE36C09"/>
      </bottom>
    </border>
    <border>
      <right style="dotted">
        <color rgb="FFE36C09"/>
      </right>
      <top style="dotted">
        <color rgb="FFE36C09"/>
      </top>
      <bottom style="dotted">
        <color rgb="FFE36C09"/>
      </bottom>
    </border>
    <border>
      <left/>
      <top/>
      <bottom/>
    </border>
    <border>
      <top/>
      <bottom/>
    </border>
    <border>
      <right/>
      <top/>
      <bottom/>
    </border>
    <border>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dotted">
        <color rgb="FFE36C09"/>
      </left>
      <right style="dotted">
        <color rgb="FFE36C09"/>
      </right>
      <top style="dotted">
        <color rgb="FFE36C09"/>
      </top>
      <bottom style="dotted">
        <color rgb="FFE36C09"/>
      </bottom>
    </border>
    <border>
      <left style="dotted">
        <color rgb="FFE36C09"/>
      </left>
      <right style="dotted">
        <color rgb="FFE36C09"/>
      </right>
      <top style="dotted">
        <color rgb="FFE36C09"/>
      </top>
    </border>
    <border>
      <left style="thin">
        <color rgb="FF000000"/>
      </left>
      <right style="thin">
        <color rgb="FF000000"/>
      </right>
    </border>
    <border>
      <left style="dotted">
        <color rgb="FFE36C09"/>
      </left>
      <right style="dotted">
        <color rgb="FFE36C09"/>
      </right>
    </border>
    <border>
      <left style="dotted">
        <color rgb="FFE36C09"/>
      </left>
      <right style="dotted">
        <color rgb="FFE36C09"/>
      </right>
      <bottom style="dotted">
        <color rgb="FFE36C09"/>
      </bottom>
    </border>
    <border>
      <left style="thin">
        <color rgb="FF000000"/>
      </left>
      <right style="thin">
        <color rgb="FF000000"/>
      </right>
      <top style="dotted">
        <color rgb="FFE36C09"/>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top style="thin">
        <color rgb="FF000000"/>
      </top>
      <bottom/>
    </border>
    <border>
      <left/>
      <right/>
      <top style="thin">
        <color rgb="FF000000"/>
      </top>
      <bottom/>
    </border>
    <border>
      <left/>
      <right style="medium">
        <color rgb="FF000000"/>
      </right>
      <top style="thin">
        <color rgb="FF000000"/>
      </top>
      <bottom/>
    </border>
    <border>
      <left style="medium">
        <color rgb="FF000000"/>
      </left>
      <bottom style="thin">
        <color rgb="FF000000"/>
      </bottom>
    </border>
    <border>
      <right style="medium">
        <color rgb="FF000000"/>
      </right>
      <bottom style="thin">
        <color rgb="FF000000"/>
      </bottom>
    </border>
    <border>
      <left style="medium">
        <color rgb="FF000000"/>
      </left>
      <top style="thin">
        <color rgb="FF000000"/>
      </top>
      <bottom/>
    </border>
    <border>
      <top style="thin">
        <color rgb="FF000000"/>
      </top>
      <bottom/>
    </border>
    <border>
      <right style="medium">
        <color rgb="FF000000"/>
      </right>
      <top style="thin">
        <color rgb="FF000000"/>
      </top>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right/>
      <top/>
      <bottom/>
    </border>
    <border>
      <left/>
      <right style="medium">
        <color rgb="FF000000"/>
      </right>
      <top/>
      <bottom/>
    </border>
    <border>
      <left style="double">
        <color rgb="FF000000"/>
      </left>
      <top style="double">
        <color rgb="FF000000"/>
      </top>
      <bottom/>
    </border>
    <border>
      <right style="thin">
        <color theme="0"/>
      </right>
      <top style="double">
        <color rgb="FF000000"/>
      </top>
      <bottom/>
    </border>
    <border>
      <left style="thin">
        <color theme="0"/>
      </left>
      <top style="double">
        <color rgb="FF000000"/>
      </top>
      <bottom style="thin">
        <color rgb="FF000000"/>
      </bottom>
    </border>
    <border>
      <right style="double">
        <color rgb="FF000000"/>
      </right>
      <top style="double">
        <color rgb="FF000000"/>
      </top>
      <bottom style="thin">
        <color rgb="FF000000"/>
      </bottom>
    </border>
    <border>
      <left style="double">
        <color rgb="FF000000"/>
      </left>
      <top style="thin">
        <color rgb="FF000000"/>
      </top>
      <bottom style="hair">
        <color rgb="FF000000"/>
      </bottom>
    </border>
    <border>
      <right style="hair">
        <color rgb="FF000000"/>
      </right>
      <top style="thin">
        <color rgb="FF000000"/>
      </top>
      <bottom style="hair">
        <color rgb="FF000000"/>
      </bottom>
    </border>
    <border>
      <left style="hair">
        <color rgb="FF000000"/>
      </left>
      <top style="thin">
        <color rgb="FF000000"/>
      </top>
      <bottom style="hair">
        <color rgb="FF000000"/>
      </bottom>
    </border>
    <border>
      <right style="double">
        <color rgb="FF000000"/>
      </right>
      <top style="thin">
        <color rgb="FF000000"/>
      </top>
      <bottom style="hair">
        <color rgb="FF000000"/>
      </bottom>
    </border>
    <border>
      <left style="double">
        <color rgb="FF000000"/>
      </left>
      <top style="hair">
        <color rgb="FF000000"/>
      </top>
      <bottom style="hair">
        <color rgb="FF000000"/>
      </bottom>
    </border>
    <border>
      <right style="hair">
        <color rgb="FF000000"/>
      </right>
      <top style="hair">
        <color rgb="FF000000"/>
      </top>
      <bottom style="hair">
        <color rgb="FF000000"/>
      </bottom>
    </border>
    <border>
      <left style="hair">
        <color rgb="FF000000"/>
      </left>
      <top style="hair">
        <color rgb="FF000000"/>
      </top>
      <bottom style="hair">
        <color rgb="FF000000"/>
      </bottom>
    </border>
    <border>
      <right style="double">
        <color rgb="FF000000"/>
      </right>
      <top style="hair">
        <color rgb="FF000000"/>
      </top>
      <bottom style="hair">
        <color rgb="FF000000"/>
      </bottom>
    </border>
    <border>
      <left style="double">
        <color rgb="FF000000"/>
      </left>
      <top style="hair">
        <color rgb="FF000000"/>
      </top>
      <bottom style="double">
        <color rgb="FF000000"/>
      </bottom>
    </border>
    <border>
      <right style="hair">
        <color rgb="FF000000"/>
      </right>
      <top style="hair">
        <color rgb="FF000000"/>
      </top>
      <bottom style="double">
        <color rgb="FF000000"/>
      </bottom>
    </border>
    <border>
      <left style="hair">
        <color rgb="FF000000"/>
      </left>
      <top style="hair">
        <color rgb="FF000000"/>
      </top>
      <bottom style="double">
        <color rgb="FF000000"/>
      </bottom>
    </border>
    <border>
      <right style="double">
        <color rgb="FF000000"/>
      </right>
      <top style="hair">
        <color rgb="FF000000"/>
      </top>
      <bottom style="double">
        <color rgb="FF000000"/>
      </bottom>
    </border>
    <border>
      <left style="medium">
        <color rgb="FF000000"/>
      </left>
      <top/>
      <bottom/>
    </border>
    <border>
      <right style="medium">
        <color rgb="FF000000"/>
      </right>
      <top/>
      <bottom/>
    </border>
    <border>
      <left/>
      <top/>
    </border>
    <border>
      <top/>
    </border>
    <border>
      <right/>
      <top/>
    </border>
    <border>
      <left/>
    </border>
    <border>
      <right/>
    </border>
    <border>
      <left/>
      <bottom/>
    </border>
    <border>
      <bottom/>
    </border>
    <border>
      <right/>
      <bottom/>
    </border>
    <border>
      <right style="medium">
        <color rgb="FF000000"/>
      </right>
      <top/>
    </border>
    <border>
      <right/>
      <top style="medium">
        <color rgb="FF000000"/>
      </top>
    </border>
    <border>
      <left/>
      <top style="medium">
        <color rgb="FF000000"/>
      </top>
    </border>
    <border>
      <left style="medium">
        <color theme="0"/>
      </left>
      <top style="medium">
        <color theme="0"/>
      </top>
    </border>
    <border>
      <top style="medium">
        <color theme="0"/>
      </top>
    </border>
    <border>
      <right style="medium">
        <color theme="0"/>
      </right>
      <top style="medium">
        <color theme="0"/>
      </top>
    </border>
    <border>
      <left style="medium">
        <color rgb="FF000000"/>
      </left>
      <bottom/>
    </border>
    <border>
      <right style="medium">
        <color rgb="FF000000"/>
      </right>
      <bottom/>
    </border>
    <border>
      <left style="medium">
        <color theme="0"/>
      </left>
    </border>
    <border>
      <right style="medium">
        <color theme="0"/>
      </right>
    </border>
    <border>
      <left style="medium">
        <color rgb="FF000000"/>
      </left>
      <top/>
    </border>
    <border>
      <right/>
      <bottom style="medium">
        <color rgb="FF000000"/>
      </bottom>
    </border>
    <border>
      <left/>
      <bottom style="medium">
        <color rgb="FF000000"/>
      </bottom>
    </border>
    <border>
      <left style="medium">
        <color theme="0"/>
      </left>
      <bottom style="medium">
        <color theme="0"/>
      </bottom>
    </border>
    <border>
      <bottom style="medium">
        <color theme="0"/>
      </bottom>
    </border>
    <border>
      <right style="medium">
        <color theme="0"/>
      </right>
      <bottom style="medium">
        <color theme="0"/>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dotted">
        <color rgb="FFF79646"/>
      </left>
      <right style="dotted">
        <color rgb="FFF79646"/>
      </right>
      <top/>
      <bottom style="dotted">
        <color rgb="FFF79646"/>
      </bottom>
    </border>
    <border>
      <left style="dotted">
        <color rgb="FFF79646"/>
      </left>
      <right style="dotted">
        <color rgb="FFF79646"/>
      </right>
      <bottom style="dotted">
        <color rgb="FFF79646"/>
      </bottom>
    </border>
    <border>
      <left style="dotted">
        <color rgb="FFF79646"/>
      </left>
      <right style="dotted">
        <color rgb="FFF79646"/>
      </right>
      <top style="dotted">
        <color rgb="FFF79646"/>
      </top>
      <bottom style="dotted">
        <color rgb="FFF79646"/>
      </bottom>
    </border>
    <border>
      <left style="medium">
        <color rgb="FF000000"/>
      </left>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border>
    <border>
      <left style="thin">
        <color rgb="FF000000"/>
      </left>
      <right style="thin">
        <color rgb="FF000000"/>
      </right>
      <top/>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thin">
        <color rgb="FF000000"/>
      </right>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medium">
        <color rgb="FF000000"/>
      </left>
      <right style="thin">
        <color rgb="FF000000"/>
      </right>
      <top style="thin">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293">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0" fontId="2" numFmtId="0" xfId="0" applyBorder="1" applyFont="1"/>
    <xf borderId="4" fillId="0" fontId="3" numFmtId="0" xfId="0" applyAlignment="1" applyBorder="1" applyFont="1">
      <alignment horizontal="center" vertical="center"/>
    </xf>
    <xf borderId="4" fillId="0" fontId="2" numFmtId="0" xfId="0" applyBorder="1" applyFont="1"/>
    <xf borderId="5" fillId="0" fontId="2" numFmtId="0" xfId="0" applyBorder="1" applyFont="1"/>
    <xf borderId="6" fillId="0" fontId="2" numFmtId="0" xfId="0" applyBorder="1" applyFont="1"/>
    <xf borderId="7" fillId="0" fontId="2" numFmtId="0" xfId="0" applyBorder="1" applyFont="1"/>
    <xf borderId="2" fillId="0" fontId="4" numFmtId="0" xfId="0" applyAlignment="1" applyBorder="1" applyFont="1">
      <alignment horizontal="left" vertical="center"/>
    </xf>
    <xf borderId="8" fillId="0" fontId="3" numFmtId="0" xfId="0" applyAlignment="1" applyBorder="1" applyFont="1">
      <alignment horizontal="center" vertical="center"/>
    </xf>
    <xf borderId="8" fillId="0" fontId="2" numFmtId="0" xfId="0" applyBorder="1" applyFont="1"/>
    <xf borderId="9" fillId="0" fontId="2" numFmtId="0" xfId="0" applyBorder="1" applyFont="1"/>
    <xf borderId="1" fillId="0" fontId="5" numFmtId="0" xfId="0" applyAlignment="1" applyBorder="1" applyFont="1">
      <alignment horizontal="center" vertical="center"/>
    </xf>
    <xf borderId="2" fillId="0" fontId="5" numFmtId="0" xfId="0" applyAlignment="1" applyBorder="1" applyFont="1">
      <alignment horizontal="center" vertical="center"/>
    </xf>
    <xf borderId="10" fillId="0" fontId="2" numFmtId="0" xfId="0" applyBorder="1" applyFont="1"/>
    <xf borderId="10" fillId="0" fontId="6" numFmtId="15" xfId="0" applyAlignment="1" applyBorder="1" applyFont="1" applyNumberFormat="1">
      <alignment horizontal="center" vertical="center"/>
    </xf>
    <xf borderId="10" fillId="0" fontId="6" numFmtId="49" xfId="0" applyAlignment="1" applyBorder="1" applyFont="1" applyNumberFormat="1">
      <alignment horizontal="center" vertical="center"/>
    </xf>
    <xf borderId="8" fillId="0" fontId="6" numFmtId="0" xfId="0" applyAlignment="1" applyBorder="1" applyFont="1">
      <alignment horizontal="center" vertical="center"/>
    </xf>
    <xf borderId="10" fillId="0" fontId="6" numFmtId="0" xfId="0" applyAlignment="1" applyBorder="1" applyFont="1">
      <alignment horizontal="center" vertical="center"/>
    </xf>
    <xf borderId="0" fillId="0" fontId="1" numFmtId="0" xfId="0" applyAlignment="1" applyFont="1">
      <alignment horizontal="center" vertical="center"/>
    </xf>
    <xf borderId="11" fillId="2" fontId="7" numFmtId="0" xfId="0" applyBorder="1" applyFill="1" applyFont="1"/>
    <xf borderId="12" fillId="3" fontId="8" numFmtId="0" xfId="0" applyAlignment="1" applyBorder="1" applyFill="1" applyFont="1">
      <alignment horizontal="center" vertical="center"/>
    </xf>
    <xf borderId="13" fillId="0" fontId="2" numFmtId="0" xfId="0" applyBorder="1" applyFont="1"/>
    <xf borderId="14" fillId="0" fontId="2" numFmtId="0" xfId="0" applyBorder="1" applyFont="1"/>
    <xf borderId="15" fillId="0" fontId="2" numFmtId="0" xfId="0" applyBorder="1" applyFont="1"/>
    <xf borderId="16" fillId="0" fontId="2" numFmtId="0" xfId="0" applyBorder="1" applyFont="1"/>
    <xf borderId="17" fillId="0" fontId="2" numFmtId="0" xfId="0" applyBorder="1" applyFont="1"/>
    <xf borderId="11" fillId="2" fontId="1" numFmtId="0" xfId="0" applyAlignment="1" applyBorder="1" applyFont="1">
      <alignment horizontal="center" vertical="center"/>
    </xf>
    <xf borderId="18" fillId="3" fontId="8" numFmtId="0" xfId="0" applyAlignment="1" applyBorder="1" applyFont="1">
      <alignment horizontal="left" vertical="center"/>
    </xf>
    <xf borderId="19" fillId="0" fontId="2" numFmtId="0" xfId="0" applyBorder="1" applyFont="1"/>
    <xf borderId="20" fillId="2" fontId="9" numFmtId="0" xfId="0" applyAlignment="1" applyBorder="1" applyFont="1">
      <alignment horizontal="left" vertical="center"/>
    </xf>
    <xf borderId="21" fillId="0" fontId="2" numFmtId="0" xfId="0" applyBorder="1" applyFont="1"/>
    <xf borderId="22" fillId="0" fontId="2" numFmtId="0" xfId="0" applyBorder="1" applyFont="1"/>
    <xf borderId="23" fillId="2" fontId="1" numFmtId="0" xfId="0" applyAlignment="1" applyBorder="1" applyFont="1">
      <alignment horizontal="center" vertical="center"/>
    </xf>
    <xf borderId="24" fillId="0" fontId="2" numFmtId="0" xfId="0" applyBorder="1" applyFont="1"/>
    <xf borderId="25" fillId="0" fontId="2" numFmtId="0" xfId="0" applyBorder="1" applyFont="1"/>
    <xf borderId="0" fillId="0" fontId="10" numFmtId="0" xfId="0" applyAlignment="1" applyFont="1">
      <alignment horizontal="center" shrinkToFit="0" textRotation="90" vertical="center" wrapText="1"/>
    </xf>
    <xf borderId="20" fillId="2" fontId="9" numFmtId="0" xfId="0" applyAlignment="1" applyBorder="1" applyFont="1">
      <alignment horizontal="left" shrinkToFit="0" vertical="center" wrapText="1"/>
    </xf>
    <xf borderId="18" fillId="3" fontId="8" numFmtId="0" xfId="0" applyAlignment="1" applyBorder="1" applyFont="1">
      <alignment horizontal="center" vertical="center"/>
    </xf>
    <xf borderId="26" fillId="0" fontId="2" numFmtId="0" xfId="0" applyBorder="1" applyFont="1"/>
    <xf borderId="27" fillId="3" fontId="8" numFmtId="0" xfId="0" applyAlignment="1" applyBorder="1" applyFont="1">
      <alignment horizontal="center" textRotation="90" vertical="center"/>
    </xf>
    <xf borderId="27" fillId="3" fontId="8" numFmtId="0" xfId="0" applyAlignment="1" applyBorder="1" applyFont="1">
      <alignment horizontal="center" vertical="center"/>
    </xf>
    <xf borderId="27" fillId="3" fontId="8" numFmtId="0" xfId="0" applyAlignment="1" applyBorder="1" applyFont="1">
      <alignment horizontal="center" shrinkToFit="0" vertical="center" wrapText="1"/>
    </xf>
    <xf borderId="27" fillId="3" fontId="8" numFmtId="0" xfId="0" applyAlignment="1" applyBorder="1" applyFont="1">
      <alignment horizontal="center" shrinkToFit="0" textRotation="90" vertical="center" wrapText="1"/>
    </xf>
    <xf borderId="18" fillId="3" fontId="8" numFmtId="0" xfId="0" applyAlignment="1" applyBorder="1" applyFont="1">
      <alignment horizontal="center" shrinkToFit="0" vertical="center" wrapText="1"/>
    </xf>
    <xf borderId="28" fillId="0" fontId="2" numFmtId="0" xfId="0" applyBorder="1" applyFont="1"/>
    <xf borderId="29" fillId="3" fontId="8" numFmtId="0" xfId="0" applyAlignment="1" applyBorder="1" applyFont="1">
      <alignment horizontal="center" textRotation="90" vertical="center"/>
    </xf>
    <xf borderId="27" fillId="0" fontId="1" numFmtId="0" xfId="0" applyAlignment="1" applyBorder="1" applyFont="1">
      <alignment horizontal="center" vertical="center"/>
    </xf>
    <xf borderId="27" fillId="0" fontId="1" numFmtId="0" xfId="0" applyAlignment="1" applyBorder="1" applyFont="1">
      <alignment horizontal="center" shrinkToFit="0" vertical="center" wrapText="1"/>
    </xf>
    <xf borderId="27" fillId="0" fontId="1" numFmtId="0" xfId="0" applyAlignment="1" applyBorder="1" applyFont="1">
      <alignment horizontal="left" shrinkToFit="0" vertical="center" wrapText="1"/>
    </xf>
    <xf borderId="27" fillId="0" fontId="8" numFmtId="0" xfId="0" applyAlignment="1" applyBorder="1" applyFont="1">
      <alignment horizontal="center" shrinkToFit="0" vertical="center" wrapText="1"/>
    </xf>
    <xf borderId="27" fillId="0" fontId="1" numFmtId="9" xfId="0" applyAlignment="1" applyBorder="1" applyFont="1" applyNumberFormat="1">
      <alignment horizontal="center" shrinkToFit="0" vertical="center" wrapText="1"/>
    </xf>
    <xf borderId="27" fillId="0" fontId="8" numFmtId="0" xfId="0" applyAlignment="1" applyBorder="1" applyFont="1">
      <alignment horizontal="center" vertical="center"/>
    </xf>
    <xf borderId="29" fillId="0" fontId="1" numFmtId="0" xfId="0" applyAlignment="1" applyBorder="1" applyFont="1">
      <alignment horizontal="center" vertical="center"/>
    </xf>
    <xf borderId="30" fillId="0" fontId="11" numFmtId="0" xfId="0" applyAlignment="1" applyBorder="1" applyFont="1">
      <alignment horizontal="left" shrinkToFit="0" vertical="center" wrapText="1"/>
    </xf>
    <xf borderId="29" fillId="0" fontId="1" numFmtId="0" xfId="0" applyAlignment="1" applyBorder="1" applyFont="1">
      <alignment horizontal="center" textRotation="90" vertical="center"/>
    </xf>
    <xf borderId="29" fillId="0" fontId="1" numFmtId="9" xfId="0" applyAlignment="1" applyBorder="1" applyFont="1" applyNumberFormat="1">
      <alignment horizontal="center" vertical="center"/>
    </xf>
    <xf borderId="30" fillId="0" fontId="1" numFmtId="0" xfId="0" applyAlignment="1" applyBorder="1" applyFont="1">
      <alignment horizontal="center" textRotation="90" vertical="center"/>
    </xf>
    <xf borderId="29" fillId="0" fontId="1" numFmtId="164" xfId="0" applyAlignment="1" applyBorder="1" applyFont="1" applyNumberFormat="1">
      <alignment horizontal="center" vertical="center"/>
    </xf>
    <xf borderId="29" fillId="0" fontId="8" numFmtId="0" xfId="0" applyAlignment="1" applyBorder="1" applyFont="1">
      <alignment horizontal="center" shrinkToFit="0" textRotation="90" vertical="center" wrapText="1"/>
    </xf>
    <xf borderId="29" fillId="0" fontId="8" numFmtId="0" xfId="0" applyAlignment="1" applyBorder="1" applyFont="1">
      <alignment horizontal="center" textRotation="90" vertical="center"/>
    </xf>
    <xf borderId="31" fillId="0" fontId="10" numFmtId="0" xfId="0" applyAlignment="1" applyBorder="1" applyFont="1">
      <alignment horizontal="center" textRotation="90" vertical="center"/>
    </xf>
    <xf borderId="27" fillId="0" fontId="1" numFmtId="0" xfId="0" applyAlignment="1" applyBorder="1" applyFont="1">
      <alignment horizontal="center" textRotation="90" vertical="center"/>
    </xf>
    <xf borderId="29" fillId="0" fontId="1" numFmtId="0" xfId="0" applyAlignment="1" applyBorder="1" applyFont="1">
      <alignment horizontal="center" shrinkToFit="0" vertical="center" wrapText="1"/>
    </xf>
    <xf borderId="29" fillId="0" fontId="1" numFmtId="165" xfId="0" applyAlignment="1" applyBorder="1" applyFont="1" applyNumberFormat="1">
      <alignment horizontal="center" vertical="center"/>
    </xf>
    <xf borderId="32" fillId="0" fontId="2" numFmtId="0" xfId="0" applyBorder="1" applyFont="1"/>
    <xf borderId="33" fillId="0" fontId="2" numFmtId="0" xfId="0" applyBorder="1" applyFont="1"/>
    <xf borderId="34" fillId="0" fontId="2" numFmtId="0" xfId="0" applyBorder="1" applyFont="1"/>
    <xf borderId="28" fillId="0" fontId="1" numFmtId="0" xfId="0" applyAlignment="1" applyBorder="1" applyFont="1">
      <alignment horizontal="center" vertical="center"/>
    </xf>
    <xf borderId="27" fillId="0" fontId="1" numFmtId="0" xfId="0" applyAlignment="1" applyBorder="1" applyFont="1">
      <alignment shrinkToFit="0" vertical="center" wrapText="1"/>
    </xf>
    <xf borderId="27" fillId="0" fontId="1" numFmtId="0" xfId="0" applyAlignment="1" applyBorder="1" applyFont="1">
      <alignment vertical="center"/>
    </xf>
    <xf borderId="27" fillId="0" fontId="8" numFmtId="0" xfId="0" applyAlignment="1" applyBorder="1" applyFont="1">
      <alignment shrinkToFit="0" vertical="center" wrapText="1"/>
    </xf>
    <xf borderId="27" fillId="0" fontId="1" numFmtId="9" xfId="0" applyAlignment="1" applyBorder="1" applyFont="1" applyNumberFormat="1">
      <alignment shrinkToFit="0" vertical="center" wrapText="1"/>
    </xf>
    <xf borderId="27" fillId="0" fontId="8" numFmtId="0" xfId="0" applyAlignment="1" applyBorder="1" applyFont="1">
      <alignment vertical="center"/>
    </xf>
    <xf borderId="33" fillId="0" fontId="10" numFmtId="0" xfId="0" applyAlignment="1" applyBorder="1" applyFont="1">
      <alignment horizontal="center" textRotation="90" vertical="center"/>
    </xf>
    <xf borderId="35" fillId="0" fontId="1" numFmtId="0" xfId="0" applyAlignment="1" applyBorder="1" applyFont="1">
      <alignment horizontal="left" shrinkToFit="0" vertical="center" wrapText="1"/>
    </xf>
    <xf borderId="0" fillId="0" fontId="1" numFmtId="0" xfId="0" applyAlignment="1" applyFont="1">
      <alignment horizontal="left" shrinkToFit="0" vertical="center" wrapText="1"/>
    </xf>
    <xf borderId="18" fillId="0" fontId="1" numFmtId="0" xfId="0" applyAlignment="1" applyBorder="1" applyFont="1">
      <alignment horizontal="center" shrinkToFit="0" vertical="center" wrapText="1"/>
    </xf>
    <xf borderId="0" fillId="0" fontId="8" numFmtId="0" xfId="0" applyAlignment="1" applyFont="1">
      <alignment horizontal="left" vertical="center"/>
    </xf>
    <xf borderId="0" fillId="0" fontId="7" numFmtId="0" xfId="0" applyFont="1"/>
    <xf borderId="36" fillId="4" fontId="12" numFmtId="0" xfId="0" applyAlignment="1" applyBorder="1" applyFill="1" applyFont="1">
      <alignment horizontal="center" shrinkToFit="0" vertical="center" wrapText="1"/>
    </xf>
    <xf borderId="37" fillId="0" fontId="2" numFmtId="0" xfId="0" applyBorder="1" applyFont="1"/>
    <xf borderId="38" fillId="0" fontId="2" numFmtId="0" xfId="0" applyBorder="1" applyFont="1"/>
    <xf borderId="39" fillId="2" fontId="13" numFmtId="0" xfId="0" applyBorder="1" applyFont="1"/>
    <xf borderId="40" fillId="2" fontId="13" numFmtId="0" xfId="0" applyBorder="1" applyFont="1"/>
    <xf borderId="41" fillId="2" fontId="13" numFmtId="0" xfId="0" applyBorder="1" applyFont="1"/>
    <xf borderId="6" fillId="0" fontId="13" numFmtId="0" xfId="0" applyAlignment="1" applyBorder="1" applyFont="1">
      <alignment horizontal="left" shrinkToFit="0" vertical="center" wrapText="1"/>
    </xf>
    <xf borderId="42" fillId="0" fontId="2" numFmtId="0" xfId="0" applyBorder="1" applyFont="1"/>
    <xf borderId="43" fillId="0" fontId="2" numFmtId="0" xfId="0" applyBorder="1" applyFont="1"/>
    <xf quotePrefix="1" borderId="44" fillId="2" fontId="14" numFmtId="0" xfId="0" applyAlignment="1" applyBorder="1" applyFont="1">
      <alignment horizontal="left" shrinkToFit="0" vertical="top" wrapText="1"/>
    </xf>
    <xf borderId="45" fillId="0" fontId="2" numFmtId="0" xfId="0" applyBorder="1" applyFont="1"/>
    <xf borderId="46" fillId="0" fontId="2" numFmtId="0" xfId="0" applyBorder="1" applyFont="1"/>
    <xf borderId="47" fillId="2" fontId="7" numFmtId="0" xfId="0" applyAlignment="1" applyBorder="1" applyFont="1">
      <alignment horizontal="left" shrinkToFit="0" vertical="center" wrapText="1"/>
    </xf>
    <xf borderId="48" fillId="0" fontId="2" numFmtId="0" xfId="0" applyBorder="1" applyFont="1"/>
    <xf borderId="49" fillId="0" fontId="2" numFmtId="0" xfId="0" applyBorder="1" applyFont="1"/>
    <xf borderId="50" fillId="2" fontId="15" numFmtId="0" xfId="0" applyAlignment="1" applyBorder="1" applyFont="1">
      <alignment horizontal="left" shrinkToFit="0" vertical="top" wrapText="1"/>
    </xf>
    <xf borderId="11" fillId="2" fontId="10" numFmtId="0" xfId="0" applyAlignment="1" applyBorder="1" applyFont="1">
      <alignment horizontal="left" shrinkToFit="0" vertical="top" wrapText="1"/>
    </xf>
    <xf borderId="51" fillId="2" fontId="10" numFmtId="0" xfId="0" applyAlignment="1" applyBorder="1" applyFont="1">
      <alignment horizontal="left" shrinkToFit="0" vertical="top" wrapText="1"/>
    </xf>
    <xf borderId="6" fillId="0" fontId="13" numFmtId="0" xfId="0" applyAlignment="1" applyBorder="1" applyFont="1">
      <alignment horizontal="left" shrinkToFit="0" vertical="top" wrapText="1"/>
    </xf>
    <xf borderId="50" fillId="2" fontId="13" numFmtId="0" xfId="0" applyBorder="1" applyFont="1"/>
    <xf borderId="11" fillId="2" fontId="13" numFmtId="0" xfId="0" applyBorder="1" applyFont="1"/>
    <xf borderId="11" fillId="2" fontId="16" numFmtId="0" xfId="0" applyAlignment="1" applyBorder="1" applyFont="1">
      <alignment horizontal="left" shrinkToFit="0" vertical="center" wrapText="1"/>
    </xf>
    <xf borderId="11" fillId="2" fontId="13" numFmtId="0" xfId="0" applyAlignment="1" applyBorder="1" applyFont="1">
      <alignment horizontal="left" shrinkToFit="0" vertical="center" wrapText="1"/>
    </xf>
    <xf borderId="51" fillId="2" fontId="13" numFmtId="0" xfId="0" applyBorder="1" applyFont="1"/>
    <xf borderId="52" fillId="4" fontId="17" numFmtId="0" xfId="0" applyAlignment="1" applyBorder="1" applyFont="1">
      <alignment horizontal="center" shrinkToFit="0" vertical="center" wrapText="1"/>
    </xf>
    <xf borderId="53" fillId="0" fontId="2" numFmtId="0" xfId="0" applyBorder="1" applyFont="1"/>
    <xf borderId="54" fillId="4" fontId="17" numFmtId="0" xfId="0" applyAlignment="1" applyBorder="1" applyFont="1">
      <alignment horizontal="center" vertical="center"/>
    </xf>
    <xf borderId="55" fillId="0" fontId="2" numFmtId="0" xfId="0" applyBorder="1" applyFont="1"/>
    <xf borderId="56" fillId="2" fontId="17" numFmtId="0" xfId="0" applyAlignment="1" applyBorder="1" applyFont="1">
      <alignment horizontal="left" readingOrder="1" shrinkToFit="0" vertical="top" wrapText="1"/>
    </xf>
    <xf borderId="57" fillId="0" fontId="2" numFmtId="0" xfId="0" applyBorder="1" applyFont="1"/>
    <xf borderId="58" fillId="2" fontId="18" numFmtId="0" xfId="0" applyAlignment="1" applyBorder="1" applyFont="1">
      <alignment horizontal="left" shrinkToFit="0" vertical="center" wrapText="1"/>
    </xf>
    <xf borderId="59" fillId="0" fontId="2" numFmtId="0" xfId="0" applyBorder="1" applyFont="1"/>
    <xf borderId="60" fillId="2" fontId="17" numFmtId="0" xfId="0" applyAlignment="1" applyBorder="1" applyFont="1">
      <alignment horizontal="left" shrinkToFit="0" vertical="center" wrapText="1"/>
    </xf>
    <xf borderId="61" fillId="0" fontId="2" numFmtId="0" xfId="0" applyBorder="1" applyFont="1"/>
    <xf borderId="62" fillId="2" fontId="18" numFmtId="0" xfId="0" applyAlignment="1" applyBorder="1" applyFont="1">
      <alignment horizontal="left" shrinkToFit="0" vertical="center" wrapText="1"/>
    </xf>
    <xf borderId="63" fillId="0" fontId="2" numFmtId="0" xfId="0" applyBorder="1" applyFont="1"/>
    <xf borderId="64" fillId="2" fontId="17" numFmtId="0" xfId="0" applyAlignment="1" applyBorder="1" applyFont="1">
      <alignment horizontal="left" shrinkToFit="0" vertical="center" wrapText="1"/>
    </xf>
    <xf borderId="65" fillId="0" fontId="2" numFmtId="0" xfId="0" applyBorder="1" applyFont="1"/>
    <xf borderId="66" fillId="2" fontId="18" numFmtId="0" xfId="0" applyAlignment="1" applyBorder="1" applyFont="1">
      <alignment horizontal="left" shrinkToFit="0" vertical="center" wrapText="1"/>
    </xf>
    <xf borderId="67" fillId="0" fontId="2" numFmtId="0" xfId="0" applyBorder="1" applyFont="1"/>
    <xf borderId="11" fillId="2" fontId="17" numFmtId="0" xfId="0" applyAlignment="1" applyBorder="1" applyFont="1">
      <alignment horizontal="left" shrinkToFit="0" vertical="center" wrapText="1"/>
    </xf>
    <xf borderId="11" fillId="2" fontId="18" numFmtId="0" xfId="0" applyAlignment="1" applyBorder="1" applyFont="1">
      <alignment horizontal="left" shrinkToFit="0" vertical="top" wrapText="1"/>
    </xf>
    <xf borderId="68" fillId="2" fontId="13" numFmtId="0" xfId="0" applyAlignment="1" applyBorder="1" applyFont="1">
      <alignment horizontal="left" shrinkToFit="0" vertical="top" wrapText="1"/>
    </xf>
    <xf borderId="69" fillId="0" fontId="2" numFmtId="0" xfId="0" applyBorder="1" applyFont="1"/>
    <xf borderId="0" fillId="0" fontId="19" numFmtId="0" xfId="0" applyAlignment="1" applyFont="1">
      <alignment horizontal="center" shrinkToFit="0" vertical="center" wrapText="1"/>
    </xf>
    <xf borderId="70" fillId="5" fontId="20" numFmtId="0" xfId="0" applyAlignment="1" applyBorder="1" applyFill="1" applyFont="1">
      <alignment horizontal="center" readingOrder="1" shrinkToFit="0" vertical="center" wrapText="1"/>
    </xf>
    <xf borderId="71" fillId="0" fontId="2" numFmtId="0" xfId="0" applyBorder="1" applyFont="1"/>
    <xf borderId="72" fillId="0" fontId="2" numFmtId="0" xfId="0" applyBorder="1" applyFont="1"/>
    <xf borderId="11" fillId="2" fontId="21" numFmtId="0" xfId="0" applyBorder="1" applyFont="1"/>
    <xf borderId="73" fillId="0" fontId="2" numFmtId="0" xfId="0" applyBorder="1" applyFont="1"/>
    <xf borderId="74" fillId="0" fontId="2" numFmtId="0" xfId="0" applyBorder="1" applyFont="1"/>
    <xf borderId="75" fillId="0" fontId="2" numFmtId="0" xfId="0" applyBorder="1" applyFont="1"/>
    <xf borderId="76" fillId="0" fontId="2" numFmtId="0" xfId="0" applyBorder="1" applyFont="1"/>
    <xf borderId="77" fillId="0" fontId="2" numFmtId="0" xfId="0" applyBorder="1" applyFont="1"/>
    <xf borderId="70" fillId="5" fontId="20" numFmtId="0" xfId="0" applyAlignment="1" applyBorder="1" applyFont="1">
      <alignment horizontal="center" readingOrder="1" shrinkToFit="0" textRotation="90" vertical="center" wrapText="1"/>
    </xf>
    <xf borderId="78" fillId="0" fontId="2" numFmtId="0" xfId="0" applyBorder="1" applyFont="1"/>
    <xf borderId="1" fillId="0" fontId="22" numFmtId="0" xfId="0" applyAlignment="1" applyBorder="1" applyFont="1">
      <alignment horizontal="center" shrinkToFit="0" vertical="center" wrapText="1"/>
    </xf>
    <xf borderId="1" fillId="6" fontId="23" numFmtId="0" xfId="0" applyAlignment="1" applyBorder="1" applyFill="1" applyFont="1">
      <alignment horizontal="center" readingOrder="1" shrinkToFit="0" vertical="center" wrapText="1"/>
    </xf>
    <xf borderId="79" fillId="0" fontId="2" numFmtId="0" xfId="0" applyBorder="1" applyFont="1"/>
    <xf borderId="80" fillId="6" fontId="23" numFmtId="0" xfId="0" applyAlignment="1" applyBorder="1" applyFont="1">
      <alignment horizontal="center" readingOrder="1" shrinkToFit="0" vertical="center" wrapText="1"/>
    </xf>
    <xf borderId="1" fillId="7" fontId="23" numFmtId="0" xfId="0" applyAlignment="1" applyBorder="1" applyFill="1" applyFont="1">
      <alignment horizontal="center" readingOrder="1" shrinkToFit="0" wrapText="1"/>
    </xf>
    <xf borderId="80" fillId="7" fontId="23" numFmtId="0" xfId="0" applyAlignment="1" applyBorder="1" applyFont="1">
      <alignment horizontal="center" readingOrder="1" shrinkToFit="0" wrapText="1"/>
    </xf>
    <xf borderId="81" fillId="7" fontId="24" numFmtId="0" xfId="0" applyAlignment="1" applyBorder="1" applyFont="1">
      <alignment horizontal="center" readingOrder="1" shrinkToFit="0" vertical="center" wrapText="1"/>
    </xf>
    <xf borderId="82" fillId="0" fontId="2" numFmtId="0" xfId="0" applyBorder="1" applyFont="1"/>
    <xf borderId="83" fillId="0" fontId="2" numFmtId="0" xfId="0" applyBorder="1" applyFont="1"/>
    <xf borderId="84" fillId="0" fontId="2" numFmtId="0" xfId="0" applyBorder="1" applyFont="1"/>
    <xf borderId="85" fillId="0" fontId="2" numFmtId="0" xfId="0" applyBorder="1" applyFont="1"/>
    <xf borderId="86" fillId="0" fontId="2" numFmtId="0" xfId="0" applyBorder="1" applyFont="1"/>
    <xf borderId="87" fillId="0" fontId="2" numFmtId="0" xfId="0" applyBorder="1" applyFont="1"/>
    <xf borderId="88" fillId="6" fontId="23" numFmtId="0" xfId="0" applyAlignment="1" applyBorder="1" applyFont="1">
      <alignment horizontal="center" readingOrder="1" shrinkToFit="0" vertical="center" wrapText="1"/>
    </xf>
    <xf borderId="70" fillId="6" fontId="23" numFmtId="0" xfId="0" applyAlignment="1" applyBorder="1" applyFont="1">
      <alignment horizontal="center" readingOrder="1" shrinkToFit="0" vertical="center" wrapText="1"/>
    </xf>
    <xf borderId="88" fillId="7" fontId="23" numFmtId="0" xfId="0" applyAlignment="1" applyBorder="1" applyFont="1">
      <alignment horizontal="center" readingOrder="1" shrinkToFit="0" wrapText="1"/>
    </xf>
    <xf borderId="70" fillId="7" fontId="23" numFmtId="0" xfId="0" applyAlignment="1" applyBorder="1" applyFont="1">
      <alignment horizontal="center" readingOrder="1" shrinkToFit="0" wrapText="1"/>
    </xf>
    <xf borderId="89" fillId="0" fontId="2" numFmtId="0" xfId="0" applyBorder="1" applyFont="1"/>
    <xf borderId="90" fillId="0" fontId="2" numFmtId="0" xfId="0" applyBorder="1" applyFont="1"/>
    <xf borderId="91" fillId="0" fontId="2" numFmtId="0" xfId="0" applyBorder="1" applyFont="1"/>
    <xf borderId="92" fillId="0" fontId="2" numFmtId="0" xfId="0" applyBorder="1" applyFont="1"/>
    <xf borderId="93" fillId="0" fontId="2" numFmtId="0" xfId="0" applyBorder="1" applyFont="1"/>
    <xf borderId="1" fillId="8" fontId="23" numFmtId="0" xfId="0" applyAlignment="1" applyBorder="1" applyFill="1" applyFont="1">
      <alignment horizontal="center" readingOrder="1" shrinkToFit="0" wrapText="1"/>
    </xf>
    <xf borderId="80" fillId="8" fontId="23" numFmtId="0" xfId="0" applyAlignment="1" applyBorder="1" applyFont="1">
      <alignment horizontal="center" readingOrder="1" shrinkToFit="0" wrapText="1"/>
    </xf>
    <xf borderId="81" fillId="6" fontId="24" numFmtId="0" xfId="0" applyAlignment="1" applyBorder="1" applyFont="1">
      <alignment horizontal="center" readingOrder="1" shrinkToFit="0" vertical="center" wrapText="1"/>
    </xf>
    <xf borderId="88" fillId="8" fontId="23" numFmtId="0" xfId="0" applyAlignment="1" applyBorder="1" applyFont="1">
      <alignment horizontal="center" readingOrder="1" shrinkToFit="0" wrapText="1"/>
    </xf>
    <xf borderId="70" fillId="8" fontId="23" numFmtId="0" xfId="0" applyAlignment="1" applyBorder="1" applyFont="1">
      <alignment horizontal="center" readingOrder="1" shrinkToFit="0" wrapText="1"/>
    </xf>
    <xf borderId="81" fillId="8" fontId="24" numFmtId="0" xfId="0" applyAlignment="1" applyBorder="1" applyFont="1">
      <alignment horizontal="center" readingOrder="1" shrinkToFit="0" vertical="center" wrapText="1"/>
    </xf>
    <xf borderId="1" fillId="9" fontId="23" numFmtId="0" xfId="0" applyAlignment="1" applyBorder="1" applyFill="1" applyFont="1">
      <alignment horizontal="center" readingOrder="1" shrinkToFit="0" wrapText="1"/>
    </xf>
    <xf borderId="80" fillId="9" fontId="23" numFmtId="0" xfId="0" applyAlignment="1" applyBorder="1" applyFont="1">
      <alignment horizontal="center" readingOrder="1" shrinkToFit="0" wrapText="1"/>
    </xf>
    <xf borderId="81" fillId="9" fontId="24" numFmtId="0" xfId="0" applyAlignment="1" applyBorder="1" applyFont="1">
      <alignment horizontal="center" readingOrder="1" shrinkToFit="0" vertical="center" wrapText="1"/>
    </xf>
    <xf borderId="88" fillId="9" fontId="23" numFmtId="0" xfId="0" applyAlignment="1" applyBorder="1" applyFont="1">
      <alignment horizontal="center" readingOrder="1" shrinkToFit="0" wrapText="1"/>
    </xf>
    <xf borderId="70" fillId="9" fontId="23" numFmtId="0" xfId="0" applyAlignment="1" applyBorder="1" applyFont="1">
      <alignment horizontal="center" readingOrder="1" shrinkToFit="0" wrapText="1"/>
    </xf>
    <xf borderId="0" fillId="0" fontId="25" numFmtId="0" xfId="0" applyAlignment="1" applyFont="1">
      <alignment horizontal="center" shrinkToFit="0" vertical="center" wrapText="1"/>
    </xf>
    <xf borderId="1" fillId="0" fontId="26" numFmtId="0" xfId="0" applyAlignment="1" applyBorder="1" applyFont="1">
      <alignment horizontal="center" shrinkToFit="0" vertical="center" wrapText="1"/>
    </xf>
    <xf borderId="94" fillId="6" fontId="27" numFmtId="0" xfId="0" applyAlignment="1" applyBorder="1" applyFont="1">
      <alignment horizontal="center" readingOrder="1" shrinkToFit="0" vertical="center" wrapText="1"/>
    </xf>
    <xf borderId="95" fillId="6" fontId="27" numFmtId="0" xfId="0" applyAlignment="1" applyBorder="1" applyFont="1">
      <alignment horizontal="center" readingOrder="1" shrinkToFit="0" vertical="center" wrapText="1"/>
    </xf>
    <xf borderId="96" fillId="6" fontId="27" numFmtId="0" xfId="0" applyAlignment="1" applyBorder="1" applyFont="1">
      <alignment horizontal="center" readingOrder="1" shrinkToFit="0" vertical="center" wrapText="1"/>
    </xf>
    <xf borderId="94" fillId="7" fontId="27" numFmtId="0" xfId="0" applyAlignment="1" applyBorder="1" applyFont="1">
      <alignment horizontal="center" readingOrder="1" shrinkToFit="0" wrapText="1"/>
    </xf>
    <xf borderId="95" fillId="7" fontId="27" numFmtId="0" xfId="0" applyAlignment="1" applyBorder="1" applyFont="1">
      <alignment horizontal="center" readingOrder="1" shrinkToFit="0" wrapText="1"/>
    </xf>
    <xf borderId="96" fillId="7" fontId="27" numFmtId="0" xfId="0" applyAlignment="1" applyBorder="1" applyFont="1">
      <alignment horizontal="center" readingOrder="1" shrinkToFit="0" wrapText="1"/>
    </xf>
    <xf borderId="81" fillId="7" fontId="28" numFmtId="0" xfId="0" applyAlignment="1" applyBorder="1" applyFont="1">
      <alignment horizontal="center" readingOrder="1" shrinkToFit="0" vertical="center" wrapText="1"/>
    </xf>
    <xf borderId="50" fillId="6" fontId="27" numFmtId="0" xfId="0" applyAlignment="1" applyBorder="1" applyFont="1">
      <alignment horizontal="center" readingOrder="1" shrinkToFit="0" vertical="center" wrapText="1"/>
    </xf>
    <xf borderId="11" fillId="6" fontId="27" numFmtId="0" xfId="0" applyAlignment="1" applyBorder="1" applyFont="1">
      <alignment horizontal="center" readingOrder="1" shrinkToFit="0" vertical="center" wrapText="1"/>
    </xf>
    <xf borderId="51" fillId="6" fontId="27" numFmtId="0" xfId="0" applyAlignment="1" applyBorder="1" applyFont="1">
      <alignment horizontal="center" readingOrder="1" shrinkToFit="0" vertical="center" wrapText="1"/>
    </xf>
    <xf borderId="50" fillId="7" fontId="27" numFmtId="0" xfId="0" applyAlignment="1" applyBorder="1" applyFont="1">
      <alignment horizontal="center" readingOrder="1" shrinkToFit="0" wrapText="1"/>
    </xf>
    <xf borderId="11" fillId="7" fontId="27" numFmtId="0" xfId="0" applyAlignment="1" applyBorder="1" applyFont="1">
      <alignment horizontal="center" readingOrder="1" shrinkToFit="0" wrapText="1"/>
    </xf>
    <xf borderId="51" fillId="7" fontId="27" numFmtId="0" xfId="0" applyAlignment="1" applyBorder="1" applyFont="1">
      <alignment horizontal="center" readingOrder="1" shrinkToFit="0" wrapText="1"/>
    </xf>
    <xf borderId="97" fillId="6" fontId="27" numFmtId="0" xfId="0" applyAlignment="1" applyBorder="1" applyFont="1">
      <alignment horizontal="center" readingOrder="1" shrinkToFit="0" vertical="center" wrapText="1"/>
    </xf>
    <xf borderId="98" fillId="6" fontId="27" numFmtId="0" xfId="0" applyAlignment="1" applyBorder="1" applyFont="1">
      <alignment horizontal="center" readingOrder="1" shrinkToFit="0" vertical="center" wrapText="1"/>
    </xf>
    <xf borderId="99" fillId="6" fontId="27" numFmtId="0" xfId="0" applyAlignment="1" applyBorder="1" applyFont="1">
      <alignment horizontal="center" readingOrder="1" shrinkToFit="0" vertical="center" wrapText="1"/>
    </xf>
    <xf borderId="97" fillId="7" fontId="27" numFmtId="0" xfId="0" applyAlignment="1" applyBorder="1" applyFont="1">
      <alignment horizontal="center" readingOrder="1" shrinkToFit="0" wrapText="1"/>
    </xf>
    <xf borderId="98" fillId="7" fontId="27" numFmtId="0" xfId="0" applyAlignment="1" applyBorder="1" applyFont="1">
      <alignment horizontal="center" readingOrder="1" shrinkToFit="0" wrapText="1"/>
    </xf>
    <xf borderId="99" fillId="7" fontId="27" numFmtId="0" xfId="0" applyAlignment="1" applyBorder="1" applyFont="1">
      <alignment horizontal="center" readingOrder="1" shrinkToFit="0" wrapText="1"/>
    </xf>
    <xf borderId="94" fillId="8" fontId="27" numFmtId="0" xfId="0" applyAlignment="1" applyBorder="1" applyFont="1">
      <alignment horizontal="center" readingOrder="1" shrinkToFit="0" wrapText="1"/>
    </xf>
    <xf borderId="95" fillId="8" fontId="27" numFmtId="0" xfId="0" applyAlignment="1" applyBorder="1" applyFont="1">
      <alignment horizontal="center" readingOrder="1" shrinkToFit="0" wrapText="1"/>
    </xf>
    <xf borderId="96" fillId="8" fontId="27" numFmtId="0" xfId="0" applyAlignment="1" applyBorder="1" applyFont="1">
      <alignment horizontal="center" readingOrder="1" shrinkToFit="0" wrapText="1"/>
    </xf>
    <xf borderId="81" fillId="6" fontId="28" numFmtId="0" xfId="0" applyAlignment="1" applyBorder="1" applyFont="1">
      <alignment horizontal="center" readingOrder="1" shrinkToFit="0" vertical="center" wrapText="1"/>
    </xf>
    <xf borderId="50" fillId="8" fontId="27" numFmtId="0" xfId="0" applyAlignment="1" applyBorder="1" applyFont="1">
      <alignment horizontal="center" readingOrder="1" shrinkToFit="0" wrapText="1"/>
    </xf>
    <xf borderId="11" fillId="8" fontId="27" numFmtId="0" xfId="0" applyAlignment="1" applyBorder="1" applyFont="1">
      <alignment horizontal="center" readingOrder="1" shrinkToFit="0" wrapText="1"/>
    </xf>
    <xf borderId="51" fillId="8" fontId="27" numFmtId="0" xfId="0" applyAlignment="1" applyBorder="1" applyFont="1">
      <alignment horizontal="center" readingOrder="1" shrinkToFit="0" wrapText="1"/>
    </xf>
    <xf borderId="97" fillId="8" fontId="27" numFmtId="0" xfId="0" applyAlignment="1" applyBorder="1" applyFont="1">
      <alignment horizontal="center" readingOrder="1" shrinkToFit="0" wrapText="1"/>
    </xf>
    <xf borderId="98" fillId="8" fontId="27" numFmtId="0" xfId="0" applyAlignment="1" applyBorder="1" applyFont="1">
      <alignment horizontal="center" readingOrder="1" shrinkToFit="0" wrapText="1"/>
    </xf>
    <xf borderId="99" fillId="8" fontId="27" numFmtId="0" xfId="0" applyAlignment="1" applyBorder="1" applyFont="1">
      <alignment horizontal="center" readingOrder="1" shrinkToFit="0" wrapText="1"/>
    </xf>
    <xf borderId="81" fillId="8" fontId="28" numFmtId="0" xfId="0" applyAlignment="1" applyBorder="1" applyFont="1">
      <alignment horizontal="center" readingOrder="1" shrinkToFit="0" vertical="center" wrapText="1"/>
    </xf>
    <xf borderId="94" fillId="9" fontId="27" numFmtId="0" xfId="0" applyAlignment="1" applyBorder="1" applyFont="1">
      <alignment horizontal="center" readingOrder="1" shrinkToFit="0" wrapText="1"/>
    </xf>
    <xf borderId="95" fillId="9" fontId="27" numFmtId="0" xfId="0" applyAlignment="1" applyBorder="1" applyFont="1">
      <alignment horizontal="center" readingOrder="1" shrinkToFit="0" wrapText="1"/>
    </xf>
    <xf borderId="96" fillId="9" fontId="27" numFmtId="0" xfId="0" applyAlignment="1" applyBorder="1" applyFont="1">
      <alignment horizontal="center" readingOrder="1" shrinkToFit="0" wrapText="1"/>
    </xf>
    <xf borderId="81" fillId="9" fontId="28" numFmtId="0" xfId="0" applyAlignment="1" applyBorder="1" applyFont="1">
      <alignment horizontal="center" readingOrder="1" shrinkToFit="0" vertical="center" wrapText="1"/>
    </xf>
    <xf borderId="50" fillId="9" fontId="27" numFmtId="0" xfId="0" applyAlignment="1" applyBorder="1" applyFont="1">
      <alignment horizontal="center" readingOrder="1" shrinkToFit="0" wrapText="1"/>
    </xf>
    <xf borderId="11" fillId="9" fontId="27" numFmtId="0" xfId="0" applyAlignment="1" applyBorder="1" applyFont="1">
      <alignment horizontal="center" readingOrder="1" shrinkToFit="0" wrapText="1"/>
    </xf>
    <xf borderId="51" fillId="9" fontId="27" numFmtId="0" xfId="0" applyAlignment="1" applyBorder="1" applyFont="1">
      <alignment horizontal="center" readingOrder="1" shrinkToFit="0" wrapText="1"/>
    </xf>
    <xf borderId="97" fillId="9" fontId="27" numFmtId="0" xfId="0" applyAlignment="1" applyBorder="1" applyFont="1">
      <alignment horizontal="center" readingOrder="1" shrinkToFit="0" wrapText="1"/>
    </xf>
    <xf borderId="98" fillId="9" fontId="27" numFmtId="0" xfId="0" applyAlignment="1" applyBorder="1" applyFont="1">
      <alignment horizontal="center" readingOrder="1" shrinkToFit="0" wrapText="1"/>
    </xf>
    <xf borderId="99" fillId="9" fontId="27" numFmtId="0" xfId="0" applyAlignment="1" applyBorder="1" applyFont="1">
      <alignment horizontal="center" readingOrder="1" shrinkToFit="0" wrapText="1"/>
    </xf>
    <xf borderId="95" fillId="8" fontId="29" numFmtId="0" xfId="0" applyAlignment="1" applyBorder="1" applyFont="1">
      <alignment horizontal="center" readingOrder="1" shrinkToFit="0" wrapText="1"/>
    </xf>
    <xf borderId="0" fillId="0" fontId="30" numFmtId="0" xfId="0" applyAlignment="1" applyFont="1">
      <alignment horizontal="center" vertical="center"/>
    </xf>
    <xf borderId="0" fillId="0" fontId="31" numFmtId="0" xfId="0" applyAlignment="1" applyFont="1">
      <alignment horizontal="center" shrinkToFit="0" vertical="center" wrapText="1"/>
    </xf>
    <xf borderId="11" fillId="10" fontId="32" numFmtId="0" xfId="0" applyAlignment="1" applyBorder="1" applyFill="1" applyFont="1">
      <alignment horizontal="center" readingOrder="1" shrinkToFit="0" vertical="center" wrapText="1"/>
    </xf>
    <xf borderId="100" fillId="9" fontId="33" numFmtId="0" xfId="0" applyAlignment="1" applyBorder="1" applyFont="1">
      <alignment horizontal="center" readingOrder="1" shrinkToFit="0" vertical="center" wrapText="1"/>
    </xf>
    <xf borderId="101" fillId="0" fontId="33" numFmtId="0" xfId="0" applyAlignment="1" applyBorder="1" applyFont="1">
      <alignment horizontal="left" readingOrder="1" shrinkToFit="0" vertical="center" wrapText="1"/>
    </xf>
    <xf borderId="101" fillId="0" fontId="33" numFmtId="9" xfId="0" applyAlignment="1" applyBorder="1" applyFont="1" applyNumberFormat="1">
      <alignment horizontal="center" readingOrder="1" shrinkToFit="0" vertical="center" wrapText="1"/>
    </xf>
    <xf borderId="102" fillId="11" fontId="33" numFmtId="0" xfId="0" applyAlignment="1" applyBorder="1" applyFill="1" applyFont="1">
      <alignment horizontal="center" readingOrder="1" shrinkToFit="0" vertical="center" wrapText="1"/>
    </xf>
    <xf borderId="102" fillId="0" fontId="33" numFmtId="0" xfId="0" applyAlignment="1" applyBorder="1" applyFont="1">
      <alignment horizontal="left" readingOrder="1" shrinkToFit="0" vertical="center" wrapText="1"/>
    </xf>
    <xf borderId="102" fillId="0" fontId="33" numFmtId="9" xfId="0" applyAlignment="1" applyBorder="1" applyFont="1" applyNumberFormat="1">
      <alignment horizontal="center" readingOrder="1" shrinkToFit="0" vertical="center" wrapText="1"/>
    </xf>
    <xf borderId="102" fillId="12" fontId="33" numFmtId="0" xfId="0" applyAlignment="1" applyBorder="1" applyFill="1" applyFont="1">
      <alignment horizontal="center" readingOrder="1" shrinkToFit="0" vertical="center" wrapText="1"/>
    </xf>
    <xf borderId="102" fillId="13" fontId="33" numFmtId="0" xfId="0" applyAlignment="1" applyBorder="1" applyFill="1" applyFont="1">
      <alignment horizontal="center" readingOrder="1" shrinkToFit="0" vertical="center" wrapText="1"/>
    </xf>
    <xf borderId="102" fillId="14" fontId="34" numFmtId="0" xfId="0" applyAlignment="1" applyBorder="1" applyFill="1" applyFont="1">
      <alignment horizontal="center" readingOrder="1" shrinkToFit="0" vertical="center" wrapText="1"/>
    </xf>
    <xf borderId="0" fillId="0" fontId="35" numFmtId="0" xfId="0" applyAlignment="1" applyFont="1">
      <alignment horizontal="center" vertical="center"/>
    </xf>
    <xf borderId="11" fillId="2" fontId="36" numFmtId="0" xfId="0" applyAlignment="1" applyBorder="1" applyFont="1">
      <alignment horizontal="center" shrinkToFit="0" vertical="center" wrapText="1"/>
    </xf>
    <xf borderId="11" fillId="10" fontId="37" numFmtId="0" xfId="0" applyAlignment="1" applyBorder="1" applyFont="1">
      <alignment horizontal="center" readingOrder="1" shrinkToFit="0" vertical="center" wrapText="1"/>
    </xf>
    <xf borderId="11" fillId="2" fontId="38" numFmtId="0" xfId="0" applyBorder="1" applyFont="1"/>
    <xf borderId="100" fillId="9" fontId="39" numFmtId="0" xfId="0" applyAlignment="1" applyBorder="1" applyFont="1">
      <alignment horizontal="center" readingOrder="1" shrinkToFit="0" vertical="center" wrapText="1"/>
    </xf>
    <xf borderId="101" fillId="0" fontId="39" numFmtId="0" xfId="0" applyAlignment="1" applyBorder="1" applyFont="1">
      <alignment horizontal="center" readingOrder="1" shrinkToFit="0" vertical="center" wrapText="1"/>
    </xf>
    <xf borderId="101" fillId="0" fontId="39" numFmtId="0" xfId="0" applyAlignment="1" applyBorder="1" applyFont="1">
      <alignment horizontal="left" readingOrder="1" shrinkToFit="0" vertical="center" wrapText="1"/>
    </xf>
    <xf borderId="102" fillId="11" fontId="39" numFmtId="0" xfId="0" applyAlignment="1" applyBorder="1" applyFont="1">
      <alignment horizontal="center" readingOrder="1" shrinkToFit="0" vertical="center" wrapText="1"/>
    </xf>
    <xf borderId="102" fillId="0" fontId="39" numFmtId="0" xfId="0" applyAlignment="1" applyBorder="1" applyFont="1">
      <alignment horizontal="center" readingOrder="1" shrinkToFit="0" vertical="center" wrapText="1"/>
    </xf>
    <xf borderId="102" fillId="0" fontId="39" numFmtId="0" xfId="0" applyAlignment="1" applyBorder="1" applyFont="1">
      <alignment horizontal="left" readingOrder="1" shrinkToFit="0" vertical="center" wrapText="1"/>
    </xf>
    <xf borderId="102" fillId="12" fontId="39" numFmtId="0" xfId="0" applyAlignment="1" applyBorder="1" applyFont="1">
      <alignment horizontal="center" readingOrder="1" shrinkToFit="0" vertical="center" wrapText="1"/>
    </xf>
    <xf borderId="102" fillId="8" fontId="39" numFmtId="0" xfId="0" applyAlignment="1" applyBorder="1" applyFont="1">
      <alignment horizontal="center" readingOrder="1" shrinkToFit="0" vertical="center" wrapText="1"/>
    </xf>
    <xf borderId="102" fillId="8" fontId="39" numFmtId="0" xfId="0" applyAlignment="1" applyBorder="1" applyFont="1">
      <alignment horizontal="left" readingOrder="1" shrinkToFit="0" vertical="center" wrapText="1"/>
    </xf>
    <xf borderId="102" fillId="13" fontId="39" numFmtId="0" xfId="0" applyAlignment="1" applyBorder="1" applyFont="1">
      <alignment horizontal="center" readingOrder="1" shrinkToFit="0" vertical="center" wrapText="1"/>
    </xf>
    <xf borderId="102" fillId="14" fontId="40" numFmtId="0" xfId="0" applyAlignment="1" applyBorder="1" applyFont="1">
      <alignment horizontal="center" readingOrder="1" shrinkToFit="0" vertical="center" wrapText="1"/>
    </xf>
    <xf borderId="11" fillId="2" fontId="41" numFmtId="0" xfId="0" applyAlignment="1" applyBorder="1" applyFont="1">
      <alignment horizontal="left" readingOrder="1" shrinkToFit="0" vertical="center" wrapText="1"/>
    </xf>
    <xf borderId="11" fillId="2" fontId="10" numFmtId="0" xfId="0" applyAlignment="1" applyBorder="1" applyFont="1">
      <alignment vertical="center"/>
    </xf>
    <xf borderId="0" fillId="0" fontId="42" numFmtId="0" xfId="0" applyAlignment="1" applyFont="1">
      <alignment vertical="center"/>
    </xf>
    <xf borderId="0" fillId="0" fontId="21" numFmtId="0" xfId="0" applyFont="1"/>
    <xf borderId="0" fillId="0" fontId="43" numFmtId="0" xfId="0" applyFont="1"/>
    <xf borderId="0" fillId="0" fontId="44" numFmtId="0" xfId="0" applyFont="1"/>
    <xf borderId="0" fillId="0" fontId="45" numFmtId="0" xfId="0" applyFont="1"/>
    <xf borderId="103" fillId="15" fontId="46" numFmtId="0" xfId="0" applyAlignment="1" applyBorder="1" applyFill="1" applyFont="1">
      <alignment horizontal="center" readingOrder="1" shrinkToFit="0" vertical="center" wrapText="1"/>
    </xf>
    <xf borderId="11" fillId="2" fontId="47" numFmtId="0" xfId="0" applyBorder="1" applyFont="1"/>
    <xf borderId="103" fillId="15" fontId="48" numFmtId="0" xfId="0" applyAlignment="1" applyBorder="1" applyFont="1">
      <alignment horizontal="center" readingOrder="1" shrinkToFit="0" vertical="center" wrapText="1"/>
    </xf>
    <xf borderId="104" fillId="0" fontId="2" numFmtId="0" xfId="0" applyBorder="1" applyFont="1"/>
    <xf borderId="105" fillId="15" fontId="48" numFmtId="0" xfId="0" applyAlignment="1" applyBorder="1" applyFont="1">
      <alignment horizontal="center" readingOrder="1" shrinkToFit="0" vertical="center" wrapText="1"/>
    </xf>
    <xf borderId="106" fillId="15" fontId="48" numFmtId="0" xfId="0" applyAlignment="1" applyBorder="1" applyFont="1">
      <alignment horizontal="center" readingOrder="1" shrinkToFit="0" vertical="center" wrapText="1"/>
    </xf>
    <xf borderId="107" fillId="2" fontId="48" numFmtId="0" xfId="0" applyAlignment="1" applyBorder="1" applyFont="1">
      <alignment horizontal="center" readingOrder="1" shrinkToFit="0" vertical="center" wrapText="1"/>
    </xf>
    <xf borderId="108" fillId="2" fontId="48" numFmtId="0" xfId="0" applyAlignment="1" applyBorder="1" applyFont="1">
      <alignment horizontal="center" readingOrder="1" shrinkToFit="0" vertical="center" wrapText="1"/>
    </xf>
    <xf borderId="109" fillId="2" fontId="48" numFmtId="0" xfId="0" applyAlignment="1" applyBorder="1" applyFont="1">
      <alignment horizontal="center" readingOrder="1" shrinkToFit="0" vertical="center" wrapText="1"/>
    </xf>
    <xf borderId="109" fillId="2" fontId="49" numFmtId="0" xfId="0" applyAlignment="1" applyBorder="1" applyFont="1">
      <alignment horizontal="left" readingOrder="1" shrinkToFit="0" vertical="center" wrapText="1"/>
    </xf>
    <xf borderId="110" fillId="2" fontId="48" numFmtId="9" xfId="0" applyAlignment="1" applyBorder="1" applyFont="1" applyNumberFormat="1">
      <alignment horizontal="center" readingOrder="1" shrinkToFit="0" vertical="center" wrapText="1"/>
    </xf>
    <xf borderId="111" fillId="0" fontId="2" numFmtId="0" xfId="0" applyBorder="1" applyFont="1"/>
    <xf borderId="29" fillId="2" fontId="48" numFmtId="0" xfId="0" applyAlignment="1" applyBorder="1" applyFont="1">
      <alignment horizontal="center" readingOrder="1" shrinkToFit="0" vertical="center" wrapText="1"/>
    </xf>
    <xf borderId="29" fillId="2" fontId="49" numFmtId="0" xfId="0" applyAlignment="1" applyBorder="1" applyFont="1">
      <alignment horizontal="left" readingOrder="1" shrinkToFit="0" vertical="center" wrapText="1"/>
    </xf>
    <xf borderId="112" fillId="2" fontId="48" numFmtId="9" xfId="0" applyAlignment="1" applyBorder="1" applyFont="1" applyNumberFormat="1">
      <alignment horizontal="center" readingOrder="1" shrinkToFit="0" vertical="center" wrapText="1"/>
    </xf>
    <xf borderId="27" fillId="2" fontId="48" numFmtId="0" xfId="0" applyAlignment="1" applyBorder="1" applyFont="1">
      <alignment horizontal="center" readingOrder="1" shrinkToFit="0" vertical="center" wrapText="1"/>
    </xf>
    <xf borderId="113" fillId="0" fontId="2" numFmtId="0" xfId="0" applyBorder="1" applyFont="1"/>
    <xf borderId="114" fillId="2" fontId="48" numFmtId="0" xfId="0" applyAlignment="1" applyBorder="1" applyFont="1">
      <alignment horizontal="center" readingOrder="1" shrinkToFit="0" vertical="center" wrapText="1"/>
    </xf>
    <xf borderId="112" fillId="2" fontId="49" numFmtId="0" xfId="0" applyAlignment="1" applyBorder="1" applyFont="1">
      <alignment horizontal="center" readingOrder="1" shrinkToFit="0" vertical="center" wrapText="1"/>
    </xf>
    <xf borderId="115" fillId="0" fontId="2" numFmtId="0" xfId="0" applyBorder="1" applyFont="1"/>
    <xf borderId="116" fillId="0" fontId="2" numFmtId="0" xfId="0" applyBorder="1" applyFont="1"/>
    <xf borderId="117" fillId="2" fontId="48" numFmtId="0" xfId="0" applyAlignment="1" applyBorder="1" applyFont="1">
      <alignment horizontal="center" readingOrder="1" shrinkToFit="0" vertical="center" wrapText="1"/>
    </xf>
    <xf borderId="117" fillId="2" fontId="49" numFmtId="0" xfId="0" applyAlignment="1" applyBorder="1" applyFont="1">
      <alignment horizontal="left" readingOrder="1" shrinkToFit="0" vertical="center" wrapText="1"/>
    </xf>
    <xf borderId="118" fillId="2" fontId="49" numFmtId="0" xfId="0" applyAlignment="1" applyBorder="1" applyFont="1">
      <alignment horizontal="center" readingOrder="1" shrinkToFit="0" vertical="center" wrapText="1"/>
    </xf>
    <xf borderId="23" fillId="2" fontId="50" numFmtId="0" xfId="0" applyAlignment="1" applyBorder="1" applyFont="1">
      <alignment horizontal="left" shrinkToFit="0" vertical="center" wrapText="1"/>
    </xf>
    <xf borderId="0" fillId="0" fontId="51" numFmtId="0" xfId="0" applyFont="1"/>
    <xf borderId="0" fillId="0" fontId="8" numFmtId="0" xfId="0" applyAlignment="1" applyFont="1">
      <alignment horizontal="center" vertical="center"/>
    </xf>
    <xf borderId="0" fillId="0" fontId="52" numFmtId="0" xfId="0" applyAlignment="1" applyFont="1">
      <alignment horizontal="left" vertical="center"/>
    </xf>
    <xf borderId="36" fillId="0" fontId="8" numFmtId="0" xfId="0" applyAlignment="1" applyBorder="1" applyFont="1">
      <alignment horizontal="center" shrinkToFit="0" vertical="center" wrapText="1"/>
    </xf>
    <xf borderId="119" fillId="0" fontId="2" numFmtId="0" xfId="0" applyBorder="1" applyFont="1"/>
    <xf borderId="120" fillId="0" fontId="8" numFmtId="0" xfId="0" applyAlignment="1" applyBorder="1" applyFont="1">
      <alignment horizontal="center" shrinkToFit="0" vertical="center" wrapText="1"/>
    </xf>
    <xf borderId="121" fillId="0" fontId="51" numFmtId="0" xfId="0" applyBorder="1" applyFont="1"/>
    <xf borderId="122" fillId="0" fontId="2" numFmtId="0" xfId="0" applyBorder="1" applyFont="1"/>
    <xf borderId="123" fillId="0" fontId="1" numFmtId="0" xfId="0" applyAlignment="1" applyBorder="1" applyFont="1">
      <alignment horizontal="left" shrinkToFit="0" vertical="center" wrapText="1"/>
    </xf>
    <xf borderId="124" fillId="0" fontId="2" numFmtId="0" xfId="0" applyBorder="1" applyFont="1"/>
    <xf borderId="123" fillId="0" fontId="1" numFmtId="0" xfId="0" applyAlignment="1" applyBorder="1" applyFont="1">
      <alignment horizontal="center" shrinkToFit="0" vertical="center" wrapText="1"/>
    </xf>
    <xf borderId="125" fillId="0" fontId="2" numFmtId="0" xfId="0" applyBorder="1" applyFont="1"/>
    <xf borderId="0" fillId="0" fontId="1" numFmtId="0" xfId="0" applyAlignment="1" applyFont="1">
      <alignment vertical="center"/>
    </xf>
    <xf borderId="1" fillId="0" fontId="53" numFmtId="0" xfId="0" applyAlignment="1" applyBorder="1" applyFont="1">
      <alignment horizontal="left" shrinkToFit="0" vertical="center" wrapText="1"/>
    </xf>
    <xf borderId="6" fillId="0" fontId="51" numFmtId="0" xfId="0" applyBorder="1" applyFont="1"/>
    <xf borderId="6" fillId="0" fontId="53" numFmtId="0" xfId="0" applyAlignment="1" applyBorder="1" applyFont="1">
      <alignment horizontal="left" shrinkToFit="0" vertical="center" wrapText="1"/>
    </xf>
    <xf borderId="6" fillId="0" fontId="53" numFmtId="0" xfId="0" applyAlignment="1" applyBorder="1" applyFont="1">
      <alignment horizontal="center" shrinkToFit="0" vertical="center" wrapText="1"/>
    </xf>
    <xf borderId="10" fillId="0" fontId="51" numFmtId="0" xfId="0" applyBorder="1" applyFont="1"/>
    <xf borderId="10" fillId="0" fontId="54" numFmtId="0" xfId="0" applyAlignment="1" applyBorder="1" applyFont="1">
      <alignment shrinkToFit="0" vertical="top" wrapText="1"/>
    </xf>
    <xf borderId="102" fillId="0" fontId="55" numFmtId="0" xfId="0" applyAlignment="1" applyBorder="1" applyFont="1">
      <alignment horizontal="left" readingOrder="1" shrinkToFit="0" vertical="center" wrapText="1"/>
    </xf>
    <xf borderId="0" fillId="0" fontId="56" numFmtId="0" xfId="0" applyFont="1"/>
  </cellXfs>
  <cellStyles count="1">
    <cellStyle xfId="0" name="Normal" builtinId="0"/>
  </cellStyles>
  <dxfs count="12">
    <dxf>
      <font/>
      <fill>
        <patternFill patternType="solid">
          <fgColor rgb="FFFF0000"/>
          <bgColor rgb="FFFF0000"/>
        </patternFill>
      </fill>
      <border/>
    </dxf>
    <dxf>
      <font/>
      <fill>
        <patternFill patternType="solid">
          <fgColor rgb="FFFFC000"/>
          <bgColor rgb="FFFFC000"/>
        </patternFill>
      </fill>
      <border/>
    </dxf>
    <dxf>
      <font/>
      <fill>
        <patternFill patternType="solid">
          <fgColor rgb="FFFFFF66"/>
          <bgColor rgb="FFFFFF66"/>
        </patternFill>
      </fill>
      <border/>
    </dxf>
    <dxf>
      <font/>
      <fill>
        <patternFill patternType="solid">
          <fgColor rgb="FF00B050"/>
          <bgColor rgb="FF00B050"/>
        </patternFill>
      </fill>
      <border/>
    </dxf>
    <dxf>
      <font/>
      <fill>
        <patternFill patternType="solid">
          <fgColor rgb="FF92D050"/>
          <bgColor rgb="FF92D050"/>
        </patternFill>
      </fill>
      <border/>
    </dxf>
    <dxf>
      <font>
        <color rgb="FF9C0006"/>
      </font>
      <fill>
        <patternFill patternType="solid">
          <fgColor rgb="FFFFC7CE"/>
          <bgColor rgb="FFFFC7CE"/>
        </patternFill>
      </fill>
      <border/>
    </dxf>
    <dxf>
      <font/>
      <fill>
        <patternFill patternType="solid">
          <fgColor rgb="FFC00000"/>
          <bgColor rgb="FFC00000"/>
        </patternFill>
      </fill>
      <border/>
    </dxf>
    <dxf>
      <font/>
      <fill>
        <patternFill patternType="solid">
          <fgColor rgb="FFE36C09"/>
          <bgColor rgb="FFE36C09"/>
        </patternFill>
      </fill>
      <border/>
    </dxf>
    <dxf>
      <font/>
      <fill>
        <patternFill patternType="solid">
          <fgColor rgb="FFFFFF00"/>
          <bgColor rgb="FFFFFF00"/>
        </patternFill>
      </fill>
      <border/>
    </dxf>
    <dxf>
      <font/>
      <fill>
        <patternFill patternType="none"/>
      </fill>
      <border/>
    </dxf>
    <dxf>
      <font/>
      <fill>
        <patternFill patternType="solid">
          <fgColor theme="4"/>
          <bgColor theme="4"/>
        </patternFill>
      </fill>
      <border/>
    </dxf>
    <dxf>
      <font/>
      <fill>
        <patternFill patternType="solid">
          <fgColor rgb="FFDBE5F1"/>
          <bgColor rgb="FFDBE5F1"/>
        </patternFill>
      </fill>
      <border/>
    </dxf>
  </dxfs>
  <tableStyles count="1">
    <tableStyle count="3" pivot="0" name="Tabla Impacto-style">
      <tableStyleElement dxfId="10" type="headerRow"/>
      <tableStyleElement dxfId="11" type="firstRowStripe"/>
      <tableStyleElement dxfId="11" type="secondRowStripe"/>
    </tableStyle>
  </tableStyle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externalLink" Target="externalLinks/externalLink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1543050</xdr:colOff>
      <xdr:row>0</xdr:row>
      <xdr:rowOff>0</xdr:rowOff>
    </xdr:from>
    <xdr:ext cx="1781175" cy="10191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20-%20701575/Downloads/pe_f_055_mapa_riesgos_gestion_FORMULAS%20(1).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apa final"/>
      <sheetName val="Intructivo"/>
      <sheetName val="Matriz Calor Inherente"/>
      <sheetName val="Matriz Calor Residual"/>
      <sheetName val="Tabla probabilidad"/>
      <sheetName val="Tabla Impacto"/>
      <sheetName val="Tabla Valoración controles"/>
      <sheetName val="CONTROL DE CAMBIOS"/>
      <sheetName val="Opciones Tratamiento"/>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ref="B209:C219" displayName="Table_1" name="Table_1" id="1">
  <tableColumns count="2">
    <tableColumn name="Criterios" id="1"/>
    <tableColumn name="Subcriterios" id="2"/>
  </tableColumns>
  <tableStyleInfo name="Tabla Impacto-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3"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2060"/>
    <pageSetUpPr/>
  </sheetPr>
  <sheetViews>
    <sheetView showGridLines="0" workbookViewId="0"/>
  </sheetViews>
  <sheetFormatPr customHeight="1" defaultColWidth="12.63" defaultRowHeight="15.0"/>
  <cols>
    <col customWidth="1" min="1" max="1" width="3.5"/>
    <col customWidth="1" min="2" max="2" width="20.63"/>
    <col customWidth="1" min="3" max="5" width="26.38"/>
    <col customWidth="1" min="6" max="6" width="16.63"/>
    <col customWidth="1" min="7" max="7" width="15.63"/>
    <col customWidth="1" min="8" max="8" width="14.5"/>
    <col customWidth="1" min="9" max="9" width="6.5"/>
    <col customWidth="1" min="10" max="10" width="23.88"/>
    <col customWidth="1" min="11" max="11" width="26.75"/>
    <col customWidth="1" min="12" max="12" width="15.38"/>
    <col customWidth="1" min="13" max="13" width="5.5"/>
    <col customWidth="1" min="14" max="14" width="18.88"/>
    <col customWidth="1" min="15" max="15" width="5.13"/>
    <col customWidth="1" min="16" max="16" width="103.38"/>
    <col customWidth="1" min="17" max="17" width="13.25"/>
    <col customWidth="1" min="18" max="18" width="6.0"/>
    <col customWidth="1" min="19" max="19" width="4.38"/>
    <col customWidth="1" min="20" max="20" width="4.88"/>
    <col customWidth="1" min="21" max="21" width="6.25"/>
    <col customWidth="1" min="22" max="22" width="5.88"/>
    <col customWidth="1" min="23" max="23" width="6.63"/>
    <col customWidth="1" min="24" max="24" width="6.38"/>
    <col customWidth="1" min="25" max="25" width="7.63"/>
    <col customWidth="1" min="26" max="26" width="6.63"/>
    <col customWidth="1" min="27" max="27" width="8.13"/>
    <col customWidth="1" min="28" max="28" width="6.75"/>
    <col customWidth="1" min="29" max="30" width="7.38"/>
    <col customWidth="1" min="31" max="31" width="8.38"/>
    <col customWidth="1" min="32" max="32" width="20.13"/>
    <col customWidth="1" min="33" max="33" width="16.5"/>
    <col customWidth="1" min="34" max="34" width="19.88"/>
    <col customWidth="1" min="35" max="35" width="17.88"/>
    <col customWidth="1" min="36" max="36" width="16.25"/>
    <col customWidth="1" min="37" max="37" width="18.38"/>
  </cols>
  <sheetData>
    <row r="1" ht="16.5" customHeight="1">
      <c r="A1" s="1"/>
      <c r="B1" s="2"/>
      <c r="C1" s="2"/>
      <c r="D1" s="3"/>
      <c r="E1" s="4" t="s">
        <v>0</v>
      </c>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6"/>
    </row>
    <row r="2" ht="16.5" customHeight="1">
      <c r="A2" s="7"/>
      <c r="D2" s="8"/>
      <c r="E2" s="9" t="s">
        <v>1</v>
      </c>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3"/>
    </row>
    <row r="3" ht="16.5" customHeight="1">
      <c r="A3" s="7"/>
      <c r="D3" s="8"/>
      <c r="E3" s="10" t="s">
        <v>2</v>
      </c>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2"/>
    </row>
    <row r="4" ht="16.5" customHeight="1">
      <c r="A4" s="7"/>
      <c r="D4" s="8"/>
      <c r="E4" s="13" t="s">
        <v>3</v>
      </c>
      <c r="F4" s="2"/>
      <c r="G4" s="2"/>
      <c r="H4" s="2"/>
      <c r="I4" s="2"/>
      <c r="J4" s="2"/>
      <c r="K4" s="2"/>
      <c r="L4" s="2"/>
      <c r="M4" s="2"/>
      <c r="N4" s="13" t="s">
        <v>4</v>
      </c>
      <c r="O4" s="2"/>
      <c r="P4" s="2"/>
      <c r="Q4" s="2"/>
      <c r="R4" s="2"/>
      <c r="S4" s="2"/>
      <c r="T4" s="2"/>
      <c r="U4" s="2"/>
      <c r="V4" s="2"/>
      <c r="W4" s="2"/>
      <c r="X4" s="3"/>
      <c r="Y4" s="14" t="s">
        <v>5</v>
      </c>
      <c r="Z4" s="2"/>
      <c r="AA4" s="2"/>
      <c r="AB4" s="2"/>
      <c r="AC4" s="2"/>
      <c r="AD4" s="2"/>
      <c r="AE4" s="2"/>
      <c r="AF4" s="2"/>
      <c r="AG4" s="3"/>
      <c r="AH4" s="13" t="s">
        <v>6</v>
      </c>
      <c r="AI4" s="2"/>
      <c r="AJ4" s="2"/>
      <c r="AK4" s="3"/>
    </row>
    <row r="5" ht="16.5" customHeight="1">
      <c r="A5" s="15"/>
      <c r="B5" s="11"/>
      <c r="C5" s="11"/>
      <c r="D5" s="12"/>
      <c r="E5" s="16">
        <v>45782.0</v>
      </c>
      <c r="F5" s="11"/>
      <c r="G5" s="11"/>
      <c r="H5" s="11"/>
      <c r="I5" s="11"/>
      <c r="J5" s="11"/>
      <c r="K5" s="11"/>
      <c r="L5" s="11"/>
      <c r="M5" s="11"/>
      <c r="N5" s="17" t="s">
        <v>7</v>
      </c>
      <c r="O5" s="11"/>
      <c r="P5" s="11"/>
      <c r="Q5" s="11"/>
      <c r="R5" s="11"/>
      <c r="S5" s="11"/>
      <c r="T5" s="11"/>
      <c r="U5" s="11"/>
      <c r="V5" s="11"/>
      <c r="W5" s="11"/>
      <c r="X5" s="12"/>
      <c r="Y5" s="18" t="s">
        <v>8</v>
      </c>
      <c r="Z5" s="11"/>
      <c r="AA5" s="11"/>
      <c r="AB5" s="11"/>
      <c r="AC5" s="11"/>
      <c r="AD5" s="11"/>
      <c r="AE5" s="11"/>
      <c r="AF5" s="11"/>
      <c r="AG5" s="12"/>
      <c r="AH5" s="19" t="s">
        <v>9</v>
      </c>
      <c r="AI5" s="11"/>
      <c r="AJ5" s="11"/>
      <c r="AK5" s="12"/>
    </row>
    <row r="6" ht="16.5" customHeight="1">
      <c r="A6" s="20"/>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1"/>
      <c r="AE6" s="20"/>
      <c r="AF6" s="20"/>
      <c r="AG6" s="20"/>
      <c r="AH6" s="20"/>
      <c r="AI6" s="20"/>
      <c r="AJ6" s="20"/>
      <c r="AK6" s="20"/>
    </row>
    <row r="7" ht="16.5" customHeight="1">
      <c r="A7" s="22" t="s">
        <v>10</v>
      </c>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4"/>
    </row>
    <row r="8" ht="16.5" customHeight="1">
      <c r="A8" s="25"/>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7"/>
    </row>
    <row r="9" ht="16.5" customHeight="1">
      <c r="A9" s="28"/>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row>
    <row r="10" ht="16.5" customHeight="1">
      <c r="A10" s="29" t="s">
        <v>11</v>
      </c>
      <c r="B10" s="30"/>
      <c r="C10" s="31" t="s">
        <v>12</v>
      </c>
      <c r="D10" s="32"/>
      <c r="E10" s="32"/>
      <c r="F10" s="32"/>
      <c r="G10" s="32"/>
      <c r="H10" s="32"/>
      <c r="I10" s="32"/>
      <c r="J10" s="32"/>
      <c r="K10" s="32"/>
      <c r="L10" s="32"/>
      <c r="M10" s="32"/>
      <c r="N10" s="33"/>
      <c r="O10" s="34"/>
      <c r="P10" s="35"/>
      <c r="Q10" s="36"/>
      <c r="R10" s="28"/>
      <c r="S10" s="28"/>
      <c r="T10" s="28"/>
      <c r="U10" s="28"/>
      <c r="V10" s="28"/>
      <c r="W10" s="28"/>
      <c r="X10" s="28"/>
      <c r="Y10" s="28"/>
      <c r="Z10" s="28"/>
      <c r="AA10" s="28"/>
      <c r="AB10" s="28"/>
      <c r="AC10" s="28"/>
      <c r="AD10" s="37"/>
      <c r="AE10" s="28"/>
      <c r="AF10" s="28"/>
      <c r="AG10" s="28"/>
      <c r="AH10" s="28"/>
      <c r="AI10" s="28"/>
      <c r="AJ10" s="28"/>
      <c r="AK10" s="28"/>
    </row>
    <row r="11" ht="16.5" customHeight="1">
      <c r="A11" s="29" t="s">
        <v>13</v>
      </c>
      <c r="B11" s="30"/>
      <c r="C11" s="38" t="s">
        <v>14</v>
      </c>
      <c r="D11" s="32"/>
      <c r="E11" s="32"/>
      <c r="F11" s="32"/>
      <c r="G11" s="32"/>
      <c r="H11" s="32"/>
      <c r="I11" s="32"/>
      <c r="J11" s="32"/>
      <c r="K11" s="32"/>
      <c r="L11" s="32"/>
      <c r="M11" s="32"/>
      <c r="N11" s="33"/>
      <c r="O11" s="28"/>
      <c r="P11" s="28"/>
      <c r="Q11" s="28"/>
      <c r="R11" s="28"/>
      <c r="S11" s="28"/>
      <c r="T11" s="28"/>
      <c r="U11" s="28"/>
      <c r="V11" s="28"/>
      <c r="W11" s="28"/>
      <c r="X11" s="28"/>
      <c r="Y11" s="28"/>
      <c r="Z11" s="28"/>
      <c r="AA11" s="28"/>
      <c r="AB11" s="28"/>
      <c r="AC11" s="28"/>
      <c r="AE11" s="28"/>
      <c r="AF11" s="28"/>
      <c r="AG11" s="28"/>
      <c r="AH11" s="28"/>
      <c r="AI11" s="28"/>
      <c r="AJ11" s="28"/>
      <c r="AK11" s="28"/>
    </row>
    <row r="12" ht="16.5" customHeight="1">
      <c r="A12" s="29" t="s">
        <v>15</v>
      </c>
      <c r="B12" s="30"/>
      <c r="C12" s="38" t="s">
        <v>16</v>
      </c>
      <c r="D12" s="32"/>
      <c r="E12" s="32"/>
      <c r="F12" s="32"/>
      <c r="G12" s="32"/>
      <c r="H12" s="32"/>
      <c r="I12" s="32"/>
      <c r="J12" s="32"/>
      <c r="K12" s="32"/>
      <c r="L12" s="32"/>
      <c r="M12" s="32"/>
      <c r="N12" s="33"/>
      <c r="O12" s="28"/>
      <c r="P12" s="28"/>
      <c r="Q12" s="28"/>
      <c r="R12" s="28"/>
      <c r="S12" s="28"/>
      <c r="T12" s="28"/>
      <c r="U12" s="28"/>
      <c r="V12" s="28"/>
      <c r="W12" s="28"/>
      <c r="X12" s="28"/>
      <c r="Y12" s="28"/>
      <c r="Z12" s="28"/>
      <c r="AA12" s="28"/>
      <c r="AB12" s="28"/>
      <c r="AC12" s="28"/>
      <c r="AE12" s="28"/>
      <c r="AF12" s="28"/>
      <c r="AG12" s="28"/>
      <c r="AH12" s="28"/>
      <c r="AI12" s="28"/>
      <c r="AJ12" s="28"/>
      <c r="AK12" s="28"/>
    </row>
    <row r="13" ht="16.5" customHeight="1">
      <c r="A13" s="39" t="s">
        <v>17</v>
      </c>
      <c r="B13" s="40"/>
      <c r="C13" s="40"/>
      <c r="D13" s="40"/>
      <c r="E13" s="40"/>
      <c r="F13" s="40"/>
      <c r="G13" s="30"/>
      <c r="H13" s="39" t="s">
        <v>18</v>
      </c>
      <c r="I13" s="40"/>
      <c r="J13" s="40"/>
      <c r="K13" s="40"/>
      <c r="L13" s="40"/>
      <c r="M13" s="40"/>
      <c r="N13" s="30"/>
      <c r="O13" s="39" t="s">
        <v>19</v>
      </c>
      <c r="P13" s="40"/>
      <c r="Q13" s="40"/>
      <c r="R13" s="40"/>
      <c r="S13" s="40"/>
      <c r="T13" s="40"/>
      <c r="U13" s="40"/>
      <c r="V13" s="40"/>
      <c r="W13" s="30"/>
      <c r="X13" s="39" t="s">
        <v>20</v>
      </c>
      <c r="Y13" s="40"/>
      <c r="Z13" s="40"/>
      <c r="AA13" s="40"/>
      <c r="AB13" s="40"/>
      <c r="AC13" s="40"/>
      <c r="AD13" s="40"/>
      <c r="AE13" s="30"/>
      <c r="AF13" s="39" t="s">
        <v>21</v>
      </c>
      <c r="AG13" s="40"/>
      <c r="AH13" s="40"/>
      <c r="AI13" s="40"/>
      <c r="AJ13" s="40"/>
      <c r="AK13" s="30"/>
    </row>
    <row r="14" ht="16.5" customHeight="1">
      <c r="A14" s="41" t="s">
        <v>22</v>
      </c>
      <c r="B14" s="42" t="s">
        <v>23</v>
      </c>
      <c r="C14" s="43" t="s">
        <v>24</v>
      </c>
      <c r="D14" s="43" t="s">
        <v>25</v>
      </c>
      <c r="E14" s="42" t="s">
        <v>26</v>
      </c>
      <c r="F14" s="43" t="s">
        <v>27</v>
      </c>
      <c r="G14" s="43" t="s">
        <v>28</v>
      </c>
      <c r="H14" s="43" t="s">
        <v>29</v>
      </c>
      <c r="I14" s="42" t="s">
        <v>30</v>
      </c>
      <c r="J14" s="43" t="s">
        <v>31</v>
      </c>
      <c r="K14" s="43" t="s">
        <v>32</v>
      </c>
      <c r="L14" s="43" t="s">
        <v>33</v>
      </c>
      <c r="M14" s="42" t="s">
        <v>30</v>
      </c>
      <c r="N14" s="43" t="s">
        <v>34</v>
      </c>
      <c r="O14" s="44" t="s">
        <v>35</v>
      </c>
      <c r="P14" s="43" t="s">
        <v>36</v>
      </c>
      <c r="Q14" s="43" t="s">
        <v>37</v>
      </c>
      <c r="R14" s="45" t="s">
        <v>38</v>
      </c>
      <c r="S14" s="40"/>
      <c r="T14" s="40"/>
      <c r="U14" s="40"/>
      <c r="V14" s="40"/>
      <c r="W14" s="30"/>
      <c r="X14" s="44" t="s">
        <v>39</v>
      </c>
      <c r="Y14" s="44" t="s">
        <v>40</v>
      </c>
      <c r="Z14" s="44" t="s">
        <v>30</v>
      </c>
      <c r="AA14" s="44" t="s">
        <v>41</v>
      </c>
      <c r="AB14" s="44" t="s">
        <v>30</v>
      </c>
      <c r="AC14" s="44" t="s">
        <v>42</v>
      </c>
      <c r="AD14" s="44" t="s">
        <v>43</v>
      </c>
      <c r="AE14" s="44" t="s">
        <v>44</v>
      </c>
      <c r="AF14" s="43" t="s">
        <v>21</v>
      </c>
      <c r="AG14" s="43" t="s">
        <v>45</v>
      </c>
      <c r="AH14" s="43" t="s">
        <v>46</v>
      </c>
      <c r="AI14" s="43" t="s">
        <v>47</v>
      </c>
      <c r="AJ14" s="43" t="s">
        <v>48</v>
      </c>
      <c r="AK14" s="43" t="s">
        <v>49</v>
      </c>
    </row>
    <row r="15" ht="16.5" customHeight="1">
      <c r="A15" s="46"/>
      <c r="B15" s="46"/>
      <c r="C15" s="46"/>
      <c r="D15" s="46"/>
      <c r="E15" s="46"/>
      <c r="F15" s="46"/>
      <c r="G15" s="46"/>
      <c r="H15" s="46"/>
      <c r="I15" s="46"/>
      <c r="J15" s="46"/>
      <c r="K15" s="46"/>
      <c r="L15" s="46"/>
      <c r="M15" s="46"/>
      <c r="N15" s="46"/>
      <c r="O15" s="46"/>
      <c r="P15" s="46"/>
      <c r="Q15" s="46"/>
      <c r="R15" s="47" t="s">
        <v>50</v>
      </c>
      <c r="S15" s="47" t="s">
        <v>51</v>
      </c>
      <c r="T15" s="47" t="s">
        <v>52</v>
      </c>
      <c r="U15" s="47" t="s">
        <v>53</v>
      </c>
      <c r="V15" s="47" t="s">
        <v>54</v>
      </c>
      <c r="W15" s="47" t="s">
        <v>55</v>
      </c>
      <c r="X15" s="46"/>
      <c r="Y15" s="46"/>
      <c r="Z15" s="46"/>
      <c r="AA15" s="46"/>
      <c r="AB15" s="46"/>
      <c r="AC15" s="46"/>
      <c r="AD15" s="46"/>
      <c r="AE15" s="46"/>
      <c r="AF15" s="46"/>
      <c r="AG15" s="46"/>
      <c r="AH15" s="46"/>
      <c r="AI15" s="46"/>
      <c r="AJ15" s="46"/>
      <c r="AK15" s="46"/>
    </row>
    <row r="16" ht="16.5" customHeight="1">
      <c r="A16" s="48">
        <v>1.0</v>
      </c>
      <c r="B16" s="49" t="s">
        <v>56</v>
      </c>
      <c r="C16" s="49" t="s">
        <v>57</v>
      </c>
      <c r="D16" s="49" t="s">
        <v>58</v>
      </c>
      <c r="E16" s="50" t="s">
        <v>59</v>
      </c>
      <c r="F16" s="49" t="s">
        <v>60</v>
      </c>
      <c r="G16" s="48">
        <v>3.0</v>
      </c>
      <c r="H16" s="51" t="str">
        <f>IF(G16&lt;=0,"",IF(G16&lt;=2,"Muy Baja",IF(G16&lt;=24,"Baja",IF(G16&lt;=500,"Media",IF(G16&lt;=5000,"Alta","Muy Alta")))))</f>
        <v>Baja</v>
      </c>
      <c r="I16" s="52">
        <f>IF(H16="","",IF(H16="Muy Baja",0.2,IF(H16="Baja",0.4,IF(H16="Media",0.6,IF(H16="Alta",0.8,IF(H16="Muy Alta",1,))))))</f>
        <v>0.4</v>
      </c>
      <c r="J16" s="52" t="s">
        <v>61</v>
      </c>
      <c r="K16" s="52" t="str">
        <f>IF(NOT(ISERROR(MATCH(J16,'[1]Tabla Impacto'!$B$221:$B$223,0))),'[1]Tabla Impacto'!$F$223&amp;"Por favor no seleccionar los criterios de impacto(Afectación Económica o presupuestal y Pérdida Reputacional)",J16)</f>
        <v>     Afectación menor a 10 SMLMV .</v>
      </c>
      <c r="L16" s="51" t="str">
        <f>IF(OR(K16='[1]Tabla Impacto'!$C$11,K16='[1]Tabla Impacto'!$D$11),"Leve",IF(OR(K16='[1]Tabla Impacto'!$C$12,K16='[1]Tabla Impacto'!$D$12),"Menor",IF(OR(K16='[1]Tabla Impacto'!$C$13,K16='[1]Tabla Impacto'!$D$13),"Moderado",IF(OR(K16='[1]Tabla Impacto'!$C$14,K16='[1]Tabla Impacto'!$D$14),"Mayor",IF(OR(K16='[1]Tabla Impacto'!$C$15,K16='[1]Tabla Impacto'!$D$15),"Catastrófico","")))))</f>
        <v>#REF!</v>
      </c>
      <c r="M16" s="52" t="str">
        <f>IF(L16="","",IF(L16="Leve",0.2,IF(L16="Menor",0.4,IF(L16="Moderado",0.6,IF(L16="Mayor",0.8,IF(L16="Catastrófico",1,))))))</f>
        <v>#REF!</v>
      </c>
      <c r="N16" s="5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#REF!</v>
      </c>
      <c r="O16" s="54">
        <v>1.0</v>
      </c>
      <c r="P16" s="55" t="s">
        <v>62</v>
      </c>
      <c r="Q16" s="54" t="str">
        <f t="shared" ref="Q16:Q43" si="1">IF(OR(R16="Preventivo",R16="Detectivo"),"Probabilidad",IF(R16="Correctivo","Impacto",""))</f>
        <v>Probabilidad</v>
      </c>
      <c r="R16" s="56" t="s">
        <v>63</v>
      </c>
      <c r="S16" s="56"/>
      <c r="T16" s="57" t="str">
        <f t="shared" ref="T16:T23" si="2">IF(AND(R16="Preventivo",S16="Automático"),"50%",IF(AND(R16="Preventivo",S16="Manual"),"40%",IF(AND(R16="Detectivo",S16="Automático"),"40%",IF(AND(R16="Detectivo",S16="Manual"),"30%",IF(AND(R16="Correctivo",S16="Automático"),"35%",IF(AND(R16="Correctivo",S16="Manual"),"25%",""))))))</f>
        <v/>
      </c>
      <c r="U16" s="58" t="s">
        <v>64</v>
      </c>
      <c r="V16" s="58" t="s">
        <v>65</v>
      </c>
      <c r="W16" s="58" t="s">
        <v>66</v>
      </c>
      <c r="X16" s="59">
        <f>IFERROR(IF(Q16="Probabilidad",(I16-(+I16*T16)),IF(Q16="Impacto",I16,"")),"")</f>
        <v>0.4</v>
      </c>
      <c r="Y16" s="60" t="str">
        <f t="shared" ref="Y16:Y45" si="3">IFERROR(IF(X16="","",IF(X16&lt;=0.2,"Muy Baja",IF(X16&lt;=0.4,"Baja",IF(X16&lt;=0.6,"Media",IF(X16&lt;=0.8,"Alta","Muy Alta"))))),"")</f>
        <v>Baja</v>
      </c>
      <c r="Z16" s="57">
        <f t="shared" ref="Z16:Z45" si="4">+X16</f>
        <v>0.4</v>
      </c>
      <c r="AA16" s="60" t="str">
        <f t="shared" ref="AA16:AA45" si="5">IFERROR(IF(AB16="","",IF(AB16&lt;=0.2,"Leve",IF(AB16&lt;=0.4,"Menor",IF(AB16&lt;=0.6,"Moderado",IF(AB16&lt;=0.8,"Mayor","Catastrófico"))))),"")</f>
        <v/>
      </c>
      <c r="AB16" s="57" t="str">
        <f>IFERROR(IF(Q16="Impacto",(M16-(+M16*T16)),IF(Q16="Probabilidad",M16,"")),"")</f>
        <v/>
      </c>
      <c r="AC16" s="61" t="str">
        <f t="shared" ref="AC16:AC45" si="6">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62" t="b">
        <f>IFERROR(IF(OR(AND(AC16="Bajo",AC17="Bajo",AC18="Bajo"),AND(AC16="Bajo",AC17="Bajo",AC18=""),AND(AC16="Bajo",AC17="",AC18="")),"Bajo",IF(OR(AND(AC16="Bajo",AC17="Bajo",AC18="Moderado"),AND(AC16="Bajo",AC17="Moderado",AC18="Moderado"),AND(AC16="Moderado",AC17="Moderado",AC18="Moderado"),AND(AC16="Bajo",AC17="Moderado",AC18=""),AND(AC16="Moderado",AC17="Bajo",AC18=""),AND(AC16="Moderado",AC17="Moderado",AC18=""),AND(AC16="Moderado",AC17="",AC18="")),"Moderado",IF(OR(AND(AC16="Bajo",AC17="Bajo",AC18="Alto"),AND(AC16="Bajo",AC17="Moderado",AC18="Alto"),AND(AC16="Moderado",AC17="Bajo",AC18="Alto"),AND(AC16="Moderado",AC17="Alto",AC18="Bajo"),AND(AC16="Moderado",AC17="Moderado",AC18="Alto"),AND(AC16="Alto",AC17="Bajo",AC18="Bajo"),AND(AC16="Alto",AC17="Moderado",AC18="Bajo"),AND(AC16="Alto",AC17="Moderado",AC18="Moderado"),AND(AC16="Alto",AC17="Alto",AC18="Bajo"),AND(AC16="Alto",AC17="Alto",AC18="Moderado"),AND(AC16="Alto",AC17="Alto",AC18="Alto"),AND(AC16="Alto",AC17="Bajo",AC18=""),AND(AC16="Alto",AC17="Moderado",AC18=""),AND(AC16="Alto",AC17="Alto",AC18=""),AND(AC16="Bajo",AC17="Alto",AC18=""),AND(AC16="Moderado",AC17="Alto",AC18=""),AND(AC16="Alto",AC17="",AC18="")),"Alto",IF(OR(AND(AC16="Bajo",AC17="Bajo",AC18="Extremo"),AND(AC16="Bajo",AC17="Moderado",AC18="Extremo"),AND(AC16="Bajo",AC17="Alto",AC18="Extremo"),AND(AC16="Moderado",AC17="Bajo",AC18="Extremo"),AND(AC16="Moderado",AC17="Alto",AC18="Extremo"),AND(AC16="Moderado",AC17="Moderado",AC18="Extremo"),AND(AC16="Alto",AC17="Bajo",AC18="Extremo"),AND(AC16="Alto",AC17="Moderado",AC18="Extremo"),AND(AC16="Alto",AC17="Alto",AC18="Extremo"),AND(AC16="Extremo",AC17="Bajo",AC18="Bajo"),AND(AC16="Extremo",AC17="Bajo",AC18="Moderado"),AND(AC16="Extremo",AC17="Bajo",AC18="Alto"),AND(AC16="Extremo",AC17="Moderado",AC18="Bajo"),AND(AC16="Extremo",AC17="Moderado",AC18="Moderado"),AND(AC16="Extremo",AC17="Moderado",AC18="Alto"),AND(AC16="Extremo",AC17="Alto",AC18="Bajo"),AND(AC16="Extremo",AC17="Alto",AC18="Moderado"),AND(AC16="Extremo",AC17="Alto",AC18="Alto"),AND(AC16="Extremo",AC17="Extremo",AC18="Bajo"),AND(AC16="Extremo",AC17="Extremo",AC18="Moderado"),AND(AC16="Extremo",AC17="Extremo",AC18="Alto"),AND(AC16="Extremo",AC17="Extremo",AC18="Extremo"),AND(AC16="Extremo",AC17="Bajo",AC18=""),AND(AC16="Extremo",AC17="Moderado",AC18=""),AND(AC16="Extremo",AC17="Alto",AC18=""),AND(AC16="Extremo",AC17="",AC18="")),"Extremo")))),"")</f>
        <v>0</v>
      </c>
      <c r="AE16" s="63" t="s">
        <v>67</v>
      </c>
      <c r="AF16" s="64"/>
      <c r="AG16" s="64"/>
      <c r="AH16" s="65"/>
      <c r="AI16" s="65"/>
      <c r="AJ16" s="64"/>
      <c r="AK16" s="54"/>
    </row>
    <row r="17" ht="16.5" customHeight="1">
      <c r="A17" s="66"/>
      <c r="B17" s="66"/>
      <c r="C17" s="66"/>
      <c r="D17" s="66"/>
      <c r="E17" s="66"/>
      <c r="F17" s="66"/>
      <c r="G17" s="66"/>
      <c r="H17" s="66"/>
      <c r="I17" s="66"/>
      <c r="J17" s="66"/>
      <c r="K17" s="66"/>
      <c r="L17" s="66"/>
      <c r="M17" s="66"/>
      <c r="N17" s="66"/>
      <c r="O17" s="54">
        <v>2.0</v>
      </c>
      <c r="P17" s="55" t="s">
        <v>68</v>
      </c>
      <c r="Q17" s="54" t="str">
        <f t="shared" si="1"/>
        <v/>
      </c>
      <c r="R17" s="56"/>
      <c r="S17" s="56"/>
      <c r="T17" s="57" t="str">
        <f t="shared" si="2"/>
        <v/>
      </c>
      <c r="U17" s="58"/>
      <c r="V17" s="58"/>
      <c r="W17" s="58"/>
      <c r="X17" s="59" t="str">
        <f>IFERROR(IF(AND(Q16="Probabilidad",Q17="Probabilidad"),(Z16-(+Z16*T17)),IF(Q17="Probabilidad",(I16-(+I16*T17)),IF(Q17="Impacto",Z16,""))),"")</f>
        <v/>
      </c>
      <c r="Y17" s="60" t="str">
        <f t="shared" si="3"/>
        <v/>
      </c>
      <c r="Z17" s="57" t="str">
        <f t="shared" si="4"/>
        <v/>
      </c>
      <c r="AA17" s="60" t="str">
        <f t="shared" si="5"/>
        <v/>
      </c>
      <c r="AB17" s="57" t="str">
        <f>IFERROR(IF(AND(Q16="Impacto",Q17="Impacto"),(AB16-(+AB16*T17)),IF(Q17="Impacto",($M$16-(+$M$16*T17)),IF(Q17="Probabilidad",AB16,""))),"")</f>
        <v/>
      </c>
      <c r="AC17" s="61" t="str">
        <f t="shared" si="6"/>
        <v/>
      </c>
      <c r="AD17" s="67"/>
      <c r="AE17" s="66"/>
      <c r="AF17" s="64"/>
      <c r="AG17" s="64"/>
      <c r="AH17" s="65"/>
      <c r="AI17" s="65"/>
      <c r="AJ17" s="64"/>
      <c r="AK17" s="54"/>
    </row>
    <row r="18" ht="16.5" customHeight="1">
      <c r="A18" s="46"/>
      <c r="B18" s="46"/>
      <c r="C18" s="46"/>
      <c r="D18" s="46"/>
      <c r="E18" s="46"/>
      <c r="F18" s="46"/>
      <c r="G18" s="46"/>
      <c r="H18" s="46"/>
      <c r="I18" s="46"/>
      <c r="J18" s="46"/>
      <c r="K18" s="46"/>
      <c r="L18" s="46"/>
      <c r="M18" s="46"/>
      <c r="N18" s="46"/>
      <c r="O18" s="54">
        <v>3.0</v>
      </c>
      <c r="P18" s="55"/>
      <c r="Q18" s="54" t="str">
        <f t="shared" si="1"/>
        <v/>
      </c>
      <c r="R18" s="56"/>
      <c r="S18" s="56"/>
      <c r="T18" s="57" t="str">
        <f t="shared" si="2"/>
        <v/>
      </c>
      <c r="U18" s="58"/>
      <c r="V18" s="58"/>
      <c r="W18" s="58"/>
      <c r="X18" s="59" t="str">
        <f>IFERROR(IF(AND(Q17="Probabilidad",Q18="Probabilidad"),(Z17-(+Z17*T18)),IF(AND(Q17="Impacto",Q18="Probabilidad"),(Z16-(+Z16*T18)),IF(Q18="Impacto",Z17,""))),"")</f>
        <v/>
      </c>
      <c r="Y18" s="60" t="str">
        <f t="shared" si="3"/>
        <v/>
      </c>
      <c r="Z18" s="57" t="str">
        <f t="shared" si="4"/>
        <v/>
      </c>
      <c r="AA18" s="60" t="str">
        <f t="shared" si="5"/>
        <v/>
      </c>
      <c r="AB18" s="57" t="str">
        <f>IFERROR(IF(AND(Q17="Impacto",Q18="Impacto"),(AB17-(+AB17*T18)),IF(AND(Q17="Probabilidad",Q18="Impacto"),(AB16-(+AB16*T18)),IF(Q18="Probabilidad",AB17,""))),"")</f>
        <v/>
      </c>
      <c r="AC18" s="61" t="str">
        <f t="shared" si="6"/>
        <v/>
      </c>
      <c r="AD18" s="68"/>
      <c r="AE18" s="46"/>
      <c r="AF18" s="64"/>
      <c r="AG18" s="64"/>
      <c r="AH18" s="65"/>
      <c r="AI18" s="65"/>
      <c r="AJ18" s="64"/>
      <c r="AK18" s="54"/>
    </row>
    <row r="19" ht="18.75" hidden="1" customHeight="1">
      <c r="A19" s="69"/>
      <c r="B19" s="70"/>
      <c r="C19" s="70"/>
      <c r="D19" s="70"/>
      <c r="E19" s="70"/>
      <c r="F19" s="70"/>
      <c r="G19" s="71"/>
      <c r="H19" s="72" t="str">
        <f t="shared" ref="H19:H21" si="7">IF(G19&lt;=0,"",IF(G19&lt;=2,"Muy Baja",IF(G19&lt;=24,"Baja",IF(G19&lt;=500,"Media",IF(G19&lt;=5000,"Alta","Muy Alta")))))</f>
        <v/>
      </c>
      <c r="I19" s="73" t="str">
        <f t="shared" ref="I19:I21" si="8">IF(H19="","",IF(H19="Muy Baja",0.2,IF(H19="Baja",0.4,IF(H19="Media",0.6,IF(H19="Alta",0.8,IF(H19="Muy Alta",1,))))))</f>
        <v/>
      </c>
      <c r="J19" s="73"/>
      <c r="K19" s="73" t="str">
        <f>IF(NOT(ISERROR(MATCH(J19,'Tabla Impacto'!$B$221:$B$223,0))),'Tabla Impacto'!$F$223&amp;"Por favor no seleccionar los criterios de impacto(Afectación Económica o presupuestal y Pérdida Reputacional)",J19)</f>
        <v/>
      </c>
      <c r="L19" s="72" t="str">
        <f>IF(OR(K19='Tabla Impacto'!$C$11,K19='Tabla Impacto'!$D$11),"Leve",IF(OR(K19='Tabla Impacto'!$C$12,K19='Tabla Impacto'!$D$12),"Menor",IF(OR(K19='Tabla Impacto'!$C$13,K19='Tabla Impacto'!$D$13),"Moderado",IF(OR(K19='Tabla Impacto'!$C$14,K19='Tabla Impacto'!$D$14),"Mayor",IF(OR(K19='Tabla Impacto'!$C$15,K19='Tabla Impacto'!$D$15),"Catastrófico","")))))</f>
        <v/>
      </c>
      <c r="M19" s="73" t="str">
        <f t="shared" ref="M19:M21" si="9">IF(L19="","",IF(L19="Leve",0.2,IF(L19="Menor",0.4,IF(L19="Moderado",0.6,IF(L19="Mayor",0.8,IF(L19="Catastrófico",1,))))))</f>
        <v/>
      </c>
      <c r="N19" s="74" t="str">
        <f t="shared" ref="N19:N21" si="10">IF(OR(AND(H19="Muy Baja",L19="Leve"),AND(H19="Muy Baja",L19="Menor"),AND(H19="Baja",L19="Leve")),"Bajo",IF(OR(AND(H19="Muy baja",L19="Moderado"),AND(H19="Baja",L19="Menor"),AND(H19="Baja",L19="Moderado"),AND(H19="Media",L19="Leve"),AND(H19="Media",L19="Menor"),AND(H19="Media",L19="Moderado"),AND(H19="Alta",L19="Leve"),AND(H19="Alta",L19="Menor")),"Moderado",IF(OR(AND(H19="Muy Baja",L19="Mayor"),AND(H19="Baja",L19="Mayor"),AND(H19="Media",L19="Mayor"),AND(H19="Alta",L19="Moderado"),AND(H19="Alta",L19="Mayor"),AND(H19="Muy Alta",L19="Leve"),AND(H19="Muy Alta",L19="Menor"),AND(H19="Muy Alta",L19="Moderado"),AND(H19="Muy Alta",L19="Mayor")),"Alto",IF(OR(AND(H19="Muy Baja",L19="Catastrófico"),AND(H19="Baja",L19="Catastrófico"),AND(H19="Media",L19="Catastrófico"),AND(H19="Alta",L19="Catastrófico"),AND(H19="Muy Alta",L19="Catastrófico")),"Extremo",""))))</f>
        <v/>
      </c>
      <c r="O19" s="54"/>
      <c r="P19" s="55"/>
      <c r="Q19" s="54" t="str">
        <f t="shared" si="1"/>
        <v/>
      </c>
      <c r="R19" s="56"/>
      <c r="S19" s="56"/>
      <c r="T19" s="57" t="str">
        <f t="shared" si="2"/>
        <v/>
      </c>
      <c r="U19" s="56"/>
      <c r="V19" s="56"/>
      <c r="W19" s="56"/>
      <c r="X19" s="59" t="str">
        <f t="shared" ref="X19:X21" si="11">IFERROR(IF(Q19="Probabilidad",(I19-(+I19*T19)),IF(Q19="Impacto",I19,"")),"")</f>
        <v/>
      </c>
      <c r="Y19" s="60" t="str">
        <f t="shared" si="3"/>
        <v/>
      </c>
      <c r="Z19" s="57" t="str">
        <f t="shared" si="4"/>
        <v/>
      </c>
      <c r="AA19" s="60" t="str">
        <f t="shared" si="5"/>
        <v/>
      </c>
      <c r="AB19" s="57" t="str">
        <f t="shared" ref="AB19:AB21" si="12">IFERROR(IF(Q19="Impacto",(M19-(+M19*T19)),IF(Q19="Probabilidad",M19,"")),"")</f>
        <v/>
      </c>
      <c r="AC19" s="61" t="str">
        <f t="shared" si="6"/>
        <v/>
      </c>
      <c r="AD19" s="75"/>
      <c r="AE19" s="56"/>
      <c r="AF19" s="64"/>
      <c r="AG19" s="64"/>
      <c r="AH19" s="65"/>
      <c r="AI19" s="65"/>
      <c r="AJ19" s="64"/>
      <c r="AK19" s="54"/>
    </row>
    <row r="20" ht="18.75" hidden="1" customHeight="1">
      <c r="A20" s="54"/>
      <c r="B20" s="70"/>
      <c r="C20" s="70"/>
      <c r="D20" s="70"/>
      <c r="E20" s="70"/>
      <c r="F20" s="70"/>
      <c r="G20" s="71"/>
      <c r="H20" s="72" t="str">
        <f t="shared" si="7"/>
        <v/>
      </c>
      <c r="I20" s="73" t="str">
        <f t="shared" si="8"/>
        <v/>
      </c>
      <c r="J20" s="73"/>
      <c r="K20" s="73" t="str">
        <f>IF(NOT(ISERROR(MATCH(J20,'Tabla Impacto'!$B$221:$B$223,0))),'Tabla Impacto'!$F$223&amp;"Por favor no seleccionar los criterios de impacto(Afectación Económica o presupuestal y Pérdida Reputacional)",J20)</f>
        <v/>
      </c>
      <c r="L20" s="72" t="str">
        <f>IF(OR(K20='Tabla Impacto'!$C$11,K20='Tabla Impacto'!$D$11),"Leve",IF(OR(K20='Tabla Impacto'!$C$12,K20='Tabla Impacto'!$D$12),"Menor",IF(OR(K20='Tabla Impacto'!$C$13,K20='Tabla Impacto'!$D$13),"Moderado",IF(OR(K20='Tabla Impacto'!$C$14,K20='Tabla Impacto'!$D$14),"Mayor",IF(OR(K20='Tabla Impacto'!$C$15,K20='Tabla Impacto'!$D$15),"Catastrófico","")))))</f>
        <v/>
      </c>
      <c r="M20" s="73" t="str">
        <f t="shared" si="9"/>
        <v/>
      </c>
      <c r="N20" s="74" t="str">
        <f t="shared" si="10"/>
        <v/>
      </c>
      <c r="O20" s="54"/>
      <c r="P20" s="55"/>
      <c r="Q20" s="54" t="str">
        <f t="shared" si="1"/>
        <v/>
      </c>
      <c r="R20" s="56"/>
      <c r="S20" s="56"/>
      <c r="T20" s="57" t="str">
        <f t="shared" si="2"/>
        <v/>
      </c>
      <c r="U20" s="56"/>
      <c r="V20" s="56"/>
      <c r="W20" s="56"/>
      <c r="X20" s="59" t="str">
        <f t="shared" si="11"/>
        <v/>
      </c>
      <c r="Y20" s="60" t="str">
        <f t="shared" si="3"/>
        <v/>
      </c>
      <c r="Z20" s="57" t="str">
        <f t="shared" si="4"/>
        <v/>
      </c>
      <c r="AA20" s="60" t="str">
        <f t="shared" si="5"/>
        <v/>
      </c>
      <c r="AB20" s="57" t="str">
        <f t="shared" si="12"/>
        <v/>
      </c>
      <c r="AC20" s="61" t="str">
        <f t="shared" si="6"/>
        <v/>
      </c>
      <c r="AD20" s="75"/>
      <c r="AE20" s="56"/>
      <c r="AF20" s="64"/>
      <c r="AG20" s="64"/>
      <c r="AH20" s="65"/>
      <c r="AI20" s="65"/>
      <c r="AJ20" s="64"/>
      <c r="AK20" s="54"/>
    </row>
    <row r="21" ht="16.5" customHeight="1">
      <c r="A21" s="48">
        <v>2.0</v>
      </c>
      <c r="B21" s="49" t="s">
        <v>69</v>
      </c>
      <c r="C21" s="49" t="s">
        <v>70</v>
      </c>
      <c r="D21" s="49" t="s">
        <v>71</v>
      </c>
      <c r="E21" s="50" t="s">
        <v>72</v>
      </c>
      <c r="F21" s="49" t="s">
        <v>73</v>
      </c>
      <c r="G21" s="48">
        <v>365.0</v>
      </c>
      <c r="H21" s="51" t="str">
        <f t="shared" si="7"/>
        <v>Media</v>
      </c>
      <c r="I21" s="52">
        <f t="shared" si="8"/>
        <v>0.6</v>
      </c>
      <c r="J21" s="52" t="s">
        <v>74</v>
      </c>
      <c r="K21" s="52" t="str">
        <f>IF(NOT(ISERROR(MATCH(J21,'[1]Tabla Impacto'!$B$221:$B$223,0))),'[1]Tabla Impacto'!$F$223&amp;"Por favor no seleccionar los criterios de impacto(Afectación Económica o presupuestal y Pérdida Reputacional)",J21)</f>
        <v>     Entre 50 y 100 SMLMV </v>
      </c>
      <c r="L21" s="51" t="str">
        <f>IF(OR(K21='[1]Tabla Impacto'!$C$11,K21='[1]Tabla Impacto'!$D$11),"Leve",IF(OR(K21='[1]Tabla Impacto'!$C$12,K21='[1]Tabla Impacto'!$D$12),"Menor",IF(OR(K21='[1]Tabla Impacto'!$C$13,K21='[1]Tabla Impacto'!$D$13),"Moderado",IF(OR(K21='[1]Tabla Impacto'!$C$14,K21='[1]Tabla Impacto'!$D$14),"Mayor",IF(OR(K21='[1]Tabla Impacto'!$C$15,K21='[1]Tabla Impacto'!$D$15),"Catastrófico","")))))</f>
        <v>#REF!</v>
      </c>
      <c r="M21" s="52" t="str">
        <f t="shared" si="9"/>
        <v>#REF!</v>
      </c>
      <c r="N21" s="53" t="str">
        <f t="shared" si="10"/>
        <v>#REF!</v>
      </c>
      <c r="O21" s="54">
        <v>1.0</v>
      </c>
      <c r="P21" s="76" t="s">
        <v>75</v>
      </c>
      <c r="Q21" s="54" t="str">
        <f t="shared" si="1"/>
        <v/>
      </c>
      <c r="R21" s="56"/>
      <c r="S21" s="56"/>
      <c r="T21" s="57" t="str">
        <f t="shared" si="2"/>
        <v/>
      </c>
      <c r="U21" s="58"/>
      <c r="V21" s="58"/>
      <c r="W21" s="58"/>
      <c r="X21" s="59" t="str">
        <f t="shared" si="11"/>
        <v/>
      </c>
      <c r="Y21" s="60" t="str">
        <f t="shared" si="3"/>
        <v/>
      </c>
      <c r="Z21" s="57" t="str">
        <f t="shared" si="4"/>
        <v/>
      </c>
      <c r="AA21" s="60" t="str">
        <f t="shared" si="5"/>
        <v/>
      </c>
      <c r="AB21" s="57" t="str">
        <f t="shared" si="12"/>
        <v/>
      </c>
      <c r="AC21" s="61" t="str">
        <f t="shared" si="6"/>
        <v/>
      </c>
      <c r="AD21" s="62" t="b">
        <f>IFERROR(IF(OR(AND(AC21="Bajo",AC22="Bajo",AC23="Bajo"),AND(AC21="Bajo",AC22="Bajo",AC23=""),AND(AC21="Bajo",AC22="",AC23="")),"Bajo",IF(OR(AND(AC21="Bajo",AC22="Bajo",AC23="Moderado"),AND(AC21="Bajo",AC22="Moderado",AC23="Moderado"),AND(AC21="Moderado",AC22="Moderado",AC23="Moderado"),,AND(AC21="Moderado",AC22="Bajo",AC23="Bajo"),AND(AC21="Bajo",AC22="Moderado",AC23=""),AND(AC21="Moderado",AC22="Bajo",AC23=""),AND(AC21="Moderado",AC22="Moderado",AC23=""),AND(AC21="Moderado",AC22="",AC23="")),"Moderado",IF(OR(AND(AC21="Bajo",AC22="Bajo",AC23="Alto"),AND(AC21="Bajo",AC22="Moderado",AC23="Alto"),AND(AC21="Moderado",AC22="Bajo",AC23="Alto"),AND(AC21="Moderado",AC22="Alto",AC23="Bajo"),AND(AC21="Moderado",AC22="Moderado",AC23="Alto"),AND(AC21="Alto",AC22="Bajo",AC23="Bajo"),AND(AC21="Alto",AC22="Moderado",AC23="Bajo"),AND(AC21="Alto",AC22="Moderado",AC23="Moderado"),AND(AC21="Alto",AC22="Alto",AC23="Bajo"),AND(AC21="Alto",AC22="Alto",AC23="Moderado"),AND(AC21="Alto",AC22="Alto",AC23="Alto"),AND(AC21="Alto",AC22="Bajo",AC23=""),AND(AC21="Alto",AC22="Moderado",AC23=""),AND(AC21="Alto",AC22="Alto",AC23=""),AND(AC21="Bajo",AC22="Alto",AC23=""),AND(AC21="Moderado",AC22="Alto",AC23=""),AND(AC21="Alto",AC22="",AC23="")),"Alto",IF(OR(AND(AC21="Bajo",AC22="Bajo",AC23="Extremo"),AND(AC21="Bajo",AC22="Moderado",AC23="Extremo"),AND(AC21="Bajo",AC22="Alto",AC23="Extremo"),AND(AC21="Moderado",AC22="Bajo",AC23="Extremo"),AND(AC21="Moderado",AC22="Alto",AC23="Extremo"),AND(AC21="Moderado",AC22="Moderado",AC23="Extremo"),AND(AC21="Alto",AC22="Bajo",AC23="Extremo"),AND(AC21="Alto",AC22="Moderado",AC23="Extremo"),AND(AC21="Alto",AC22="Alto",AC23="Extremo"),AND(AC21="Extremo",AC22="Bajo",AC23="Bajo"),AND(AC21="Extremo",AC22="Bajo",AC23="Moderado"),AND(AC21="Extremo",AC22="Bajo",AC23="Alto"),AND(AC21="Extremo",AC22="Moderado",AC23="Bajo"),AND(AC21="Extremo",AC22="Moderado",AC23="Moderado"),AND(AC21="Extremo",AC22="Moderado",AC23="Alto"),AND(AC21="Extremo",AC22="Alto",AC23="Bajo"),AND(AC21="Extremo",AC22="Alto",AC23="Moderado"),AND(AC21="Extremo",AC22="Alto",AC23="Alto"),AND(AC21="Extremo",AC22="Extremo",AC23="Bajo"),AND(AC21="Extremo",AC22="Extremo",AC23="Moderado"),AND(AC21="Extremo",AC22="Extremo",AC23="Alto"),AND(AC21="Extremo",AC22="Extremo",AC23="Extremo"),AND(AC21="Extremo",AC22="Bajo",AC23=""),AND(AC21="Extremo",AC22="Moderado",AC23=""),AND(AC21="Extremo",AC22="Alto",AC23=""),AND(AC21="Extremo",AC22="",AC23="")),"Extremo")))),"")</f>
        <v>0</v>
      </c>
      <c r="AE21" s="63" t="s">
        <v>67</v>
      </c>
      <c r="AF21" s="64"/>
      <c r="AG21" s="64"/>
      <c r="AH21" s="65"/>
      <c r="AI21" s="65"/>
      <c r="AJ21" s="64"/>
      <c r="AK21" s="54"/>
    </row>
    <row r="22" ht="16.5" customHeight="1">
      <c r="A22" s="66"/>
      <c r="B22" s="66"/>
      <c r="C22" s="66"/>
      <c r="D22" s="66"/>
      <c r="E22" s="66"/>
      <c r="F22" s="66"/>
      <c r="G22" s="66"/>
      <c r="H22" s="66"/>
      <c r="I22" s="66"/>
      <c r="J22" s="66"/>
      <c r="K22" s="66"/>
      <c r="L22" s="66"/>
      <c r="M22" s="66"/>
      <c r="N22" s="66"/>
      <c r="O22" s="54">
        <v>2.0</v>
      </c>
      <c r="P22" s="77" t="s">
        <v>76</v>
      </c>
      <c r="Q22" s="54" t="str">
        <f t="shared" si="1"/>
        <v>Probabilidad</v>
      </c>
      <c r="R22" s="56" t="s">
        <v>63</v>
      </c>
      <c r="S22" s="56"/>
      <c r="T22" s="57" t="str">
        <f t="shared" si="2"/>
        <v/>
      </c>
      <c r="U22" s="58" t="s">
        <v>64</v>
      </c>
      <c r="V22" s="58" t="s">
        <v>65</v>
      </c>
      <c r="W22" s="58" t="s">
        <v>66</v>
      </c>
      <c r="X22" s="59">
        <f>IFERROR(IF(AND(Q21="Probabilidad",Q22="Probabilidad"),(Z21-(+Z21*T22)),IF(Q22="Probabilidad",(I21-(+I21*T22)),IF(Q22="Impacto",Z21,""))),"")</f>
        <v>0.6</v>
      </c>
      <c r="Y22" s="60" t="str">
        <f t="shared" si="3"/>
        <v>Media</v>
      </c>
      <c r="Z22" s="57">
        <f t="shared" si="4"/>
        <v>0.6</v>
      </c>
      <c r="AA22" s="60" t="str">
        <f t="shared" si="5"/>
        <v/>
      </c>
      <c r="AB22" s="57" t="str">
        <f>IFERROR(IF(AND(Q21="Impacto",Q22="Impacto"),(AB21-(+AB21*T22)),IF(Q22="Impacto",($M$16-(+$M$16*T22)),IF(Q22="Probabilidad",AB21,""))),"")</f>
        <v/>
      </c>
      <c r="AC22" s="61" t="str">
        <f t="shared" si="6"/>
        <v/>
      </c>
      <c r="AD22" s="67"/>
      <c r="AE22" s="66"/>
      <c r="AF22" s="64"/>
      <c r="AG22" s="64"/>
      <c r="AH22" s="65"/>
      <c r="AI22" s="65"/>
      <c r="AJ22" s="64"/>
      <c r="AK22" s="54"/>
    </row>
    <row r="23" ht="116.25" customHeight="1">
      <c r="A23" s="46"/>
      <c r="B23" s="46"/>
      <c r="C23" s="46"/>
      <c r="D23" s="46"/>
      <c r="E23" s="46"/>
      <c r="F23" s="46"/>
      <c r="G23" s="46"/>
      <c r="H23" s="46"/>
      <c r="I23" s="46"/>
      <c r="J23" s="46"/>
      <c r="K23" s="46"/>
      <c r="L23" s="46"/>
      <c r="M23" s="46"/>
      <c r="N23" s="46"/>
      <c r="O23" s="54">
        <v>3.0</v>
      </c>
      <c r="P23" s="55"/>
      <c r="Q23" s="54" t="str">
        <f t="shared" si="1"/>
        <v/>
      </c>
      <c r="R23" s="56"/>
      <c r="S23" s="56"/>
      <c r="T23" s="57" t="str">
        <f t="shared" si="2"/>
        <v/>
      </c>
      <c r="U23" s="58"/>
      <c r="V23" s="58"/>
      <c r="W23" s="58"/>
      <c r="X23" s="59" t="str">
        <f>IFERROR(IF(AND(Q22="Probabilidad",Q23="Probabilidad"),(Z22-(+Z22*T23)),IF(AND(Q22="Impacto",Q23="Probabilidad"),(Z21-(+Z21*T23)),IF(Q23="Impacto",Z22,""))),"")</f>
        <v/>
      </c>
      <c r="Y23" s="60" t="str">
        <f t="shared" si="3"/>
        <v/>
      </c>
      <c r="Z23" s="57" t="str">
        <f t="shared" si="4"/>
        <v/>
      </c>
      <c r="AA23" s="60" t="str">
        <f t="shared" si="5"/>
        <v/>
      </c>
      <c r="AB23" s="57" t="str">
        <f>IFERROR(IF(AND(Q22="Impacto",Q23="Impacto"),(AB22-(+AB22*T23)),IF(AND(Q22="Probabilidad",Q23="Impacto"),(AB21-(+AB21*T23)),IF(Q23="Probabilidad",AB22,""))),"")</f>
        <v/>
      </c>
      <c r="AC23" s="61" t="str">
        <f t="shared" si="6"/>
        <v/>
      </c>
      <c r="AD23" s="68"/>
      <c r="AE23" s="46"/>
      <c r="AF23" s="64"/>
      <c r="AG23" s="64"/>
      <c r="AH23" s="65"/>
      <c r="AI23" s="65"/>
      <c r="AJ23" s="64"/>
      <c r="AK23" s="54"/>
    </row>
    <row r="24" ht="16.5" hidden="1" customHeight="1">
      <c r="A24" s="54"/>
      <c r="B24" s="70"/>
      <c r="C24" s="70"/>
      <c r="D24" s="70"/>
      <c r="E24" s="70"/>
      <c r="F24" s="70"/>
      <c r="G24" s="71"/>
      <c r="H24" s="72" t="str">
        <f t="shared" ref="H24:H26" si="13">IF(G24&lt;=0,"",IF(G24&lt;=2,"Muy Baja",IF(G24&lt;=24,"Baja",IF(G24&lt;=500,"Media",IF(G24&lt;=5000,"Alta","Muy Alta")))))</f>
        <v/>
      </c>
      <c r="I24" s="73" t="str">
        <f t="shared" ref="I24:I26" si="14">IF(H24="","",IF(H24="Muy Baja",0.2,IF(H24="Baja",0.4,IF(H24="Media",0.6,IF(H24="Alta",0.8,IF(H24="Muy Alta",1,))))))</f>
        <v/>
      </c>
      <c r="J24" s="73"/>
      <c r="K24" s="73" t="str">
        <f>IF(NOT(ISERROR(MATCH(J24,'Tabla Impacto'!$B$221:$B$223,0))),'Tabla Impacto'!$F$223&amp;"Por favor no seleccionar los criterios de impacto(Afectación Económica o presupuestal y Pérdida Reputacional)",J24)</f>
        <v/>
      </c>
      <c r="L24" s="72" t="str">
        <f>IF(OR(K24='Tabla Impacto'!$C$11,K24='Tabla Impacto'!$D$11),"Leve",IF(OR(K24='Tabla Impacto'!$C$12,K24='Tabla Impacto'!$D$12),"Menor",IF(OR(K24='Tabla Impacto'!$C$13,K24='Tabla Impacto'!$D$13),"Moderado",IF(OR(K24='Tabla Impacto'!$C$14,K24='Tabla Impacto'!$D$14),"Mayor",IF(OR(K24='Tabla Impacto'!$C$15,K24='Tabla Impacto'!$D$15),"Catastrófico","")))))</f>
        <v/>
      </c>
      <c r="M24" s="73" t="str">
        <f t="shared" ref="M24:M26" si="15">IF(L24="","",IF(L24="Leve",0.2,IF(L24="Menor",0.4,IF(L24="Moderado",0.6,IF(L24="Mayor",0.8,IF(L24="Catastrófico",1,))))))</f>
        <v/>
      </c>
      <c r="N24" s="74" t="str">
        <f t="shared" ref="N24:N26" si="16">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
      </c>
      <c r="O24" s="54"/>
      <c r="P24" s="55"/>
      <c r="Q24" s="54" t="str">
        <f t="shared" si="1"/>
        <v/>
      </c>
      <c r="R24" s="56"/>
      <c r="S24" s="56"/>
      <c r="T24" s="57"/>
      <c r="U24" s="56"/>
      <c r="V24" s="56"/>
      <c r="W24" s="56"/>
      <c r="X24" s="59" t="str">
        <f t="shared" ref="X24:X26" si="17">IFERROR(IF(Q24="Probabilidad",(I24-(+I24*T24)),IF(Q24="Impacto",I24,"")),"")</f>
        <v/>
      </c>
      <c r="Y24" s="60" t="str">
        <f t="shared" si="3"/>
        <v/>
      </c>
      <c r="Z24" s="57" t="str">
        <f t="shared" si="4"/>
        <v/>
      </c>
      <c r="AA24" s="60" t="str">
        <f t="shared" si="5"/>
        <v/>
      </c>
      <c r="AB24" s="57" t="str">
        <f t="shared" ref="AB24:AB26" si="18">IFERROR(IF(Q24="Impacto",(M24-(+M24*T24)),IF(Q24="Probabilidad",M24,"")),"")</f>
        <v/>
      </c>
      <c r="AC24" s="61" t="str">
        <f t="shared" si="6"/>
        <v/>
      </c>
      <c r="AD24" s="75"/>
      <c r="AE24" s="56"/>
      <c r="AF24" s="64"/>
      <c r="AG24" s="64"/>
      <c r="AH24" s="65"/>
      <c r="AI24" s="65"/>
      <c r="AJ24" s="64"/>
      <c r="AK24" s="54"/>
    </row>
    <row r="25" ht="16.5" hidden="1" customHeight="1">
      <c r="A25" s="54"/>
      <c r="B25" s="70"/>
      <c r="C25" s="70"/>
      <c r="D25" s="70"/>
      <c r="E25" s="70"/>
      <c r="F25" s="70"/>
      <c r="G25" s="71"/>
      <c r="H25" s="72" t="str">
        <f t="shared" si="13"/>
        <v/>
      </c>
      <c r="I25" s="73" t="str">
        <f t="shared" si="14"/>
        <v/>
      </c>
      <c r="J25" s="73"/>
      <c r="K25" s="73" t="str">
        <f>IF(NOT(ISERROR(MATCH(J25,'Tabla Impacto'!$B$221:$B$223,0))),'Tabla Impacto'!$F$223&amp;"Por favor no seleccionar los criterios de impacto(Afectación Económica o presupuestal y Pérdida Reputacional)",J25)</f>
        <v/>
      </c>
      <c r="L25" s="72" t="str">
        <f>IF(OR(K25='Tabla Impacto'!$C$11,K25='Tabla Impacto'!$D$11),"Leve",IF(OR(K25='Tabla Impacto'!$C$12,K25='Tabla Impacto'!$D$12),"Menor",IF(OR(K25='Tabla Impacto'!$C$13,K25='Tabla Impacto'!$D$13),"Moderado",IF(OR(K25='Tabla Impacto'!$C$14,K25='Tabla Impacto'!$D$14),"Mayor",IF(OR(K25='Tabla Impacto'!$C$15,K25='Tabla Impacto'!$D$15),"Catastrófico","")))))</f>
        <v/>
      </c>
      <c r="M25" s="73" t="str">
        <f t="shared" si="15"/>
        <v/>
      </c>
      <c r="N25" s="74" t="str">
        <f t="shared" si="16"/>
        <v/>
      </c>
      <c r="O25" s="54"/>
      <c r="P25" s="55"/>
      <c r="Q25" s="54" t="str">
        <f t="shared" si="1"/>
        <v/>
      </c>
      <c r="R25" s="56"/>
      <c r="S25" s="56"/>
      <c r="T25" s="57"/>
      <c r="U25" s="56"/>
      <c r="V25" s="56"/>
      <c r="W25" s="56"/>
      <c r="X25" s="59" t="str">
        <f t="shared" si="17"/>
        <v/>
      </c>
      <c r="Y25" s="60" t="str">
        <f t="shared" si="3"/>
        <v/>
      </c>
      <c r="Z25" s="57" t="str">
        <f t="shared" si="4"/>
        <v/>
      </c>
      <c r="AA25" s="60" t="str">
        <f t="shared" si="5"/>
        <v/>
      </c>
      <c r="AB25" s="57" t="str">
        <f t="shared" si="18"/>
        <v/>
      </c>
      <c r="AC25" s="61" t="str">
        <f t="shared" si="6"/>
        <v/>
      </c>
      <c r="AD25" s="75"/>
      <c r="AE25" s="56"/>
      <c r="AF25" s="64"/>
      <c r="AG25" s="64"/>
      <c r="AH25" s="65"/>
      <c r="AI25" s="65"/>
      <c r="AJ25" s="64"/>
      <c r="AK25" s="54"/>
    </row>
    <row r="26" ht="18.0" customHeight="1">
      <c r="A26" s="48">
        <v>3.0</v>
      </c>
      <c r="B26" s="49"/>
      <c r="C26" s="49"/>
      <c r="D26" s="49"/>
      <c r="E26" s="49"/>
      <c r="F26" s="49"/>
      <c r="G26" s="48"/>
      <c r="H26" s="51" t="str">
        <f t="shared" si="13"/>
        <v/>
      </c>
      <c r="I26" s="52" t="str">
        <f t="shared" si="14"/>
        <v/>
      </c>
      <c r="J26" s="52"/>
      <c r="K26" s="52" t="str">
        <f>IF(NOT(ISERROR(MATCH(J26,'[1]Tabla Impacto'!$B$221:$B$223,0))),'[1]Tabla Impacto'!$F$223&amp;"Por favor no seleccionar los criterios de impacto(Afectación Económica o presupuestal y Pérdida Reputacional)",J26)</f>
        <v/>
      </c>
      <c r="L26" s="51" t="str">
        <f>IF(OR(K26='[1]Tabla Impacto'!$C$11,K26='[1]Tabla Impacto'!$D$11),"Leve",IF(OR(K26='[1]Tabla Impacto'!$C$12,K26='[1]Tabla Impacto'!$D$12),"Menor",IF(OR(K26='[1]Tabla Impacto'!$C$13,K26='[1]Tabla Impacto'!$D$13),"Moderado",IF(OR(K26='[1]Tabla Impacto'!$C$14,K26='[1]Tabla Impacto'!$D$14),"Mayor",IF(OR(K26='[1]Tabla Impacto'!$C$15,K26='[1]Tabla Impacto'!$D$15),"Catastrófico","")))))</f>
        <v>#REF!</v>
      </c>
      <c r="M26" s="52" t="str">
        <f t="shared" si="15"/>
        <v>#REF!</v>
      </c>
      <c r="N26" s="53" t="str">
        <f t="shared" si="16"/>
        <v>#REF!</v>
      </c>
      <c r="O26" s="54">
        <v>1.0</v>
      </c>
      <c r="P26" s="55"/>
      <c r="Q26" s="54" t="str">
        <f t="shared" si="1"/>
        <v/>
      </c>
      <c r="R26" s="56"/>
      <c r="S26" s="56"/>
      <c r="T26" s="57" t="str">
        <f t="shared" ref="T26:T45" si="19">IF(AND(R26="Preventivo",S26="Automático"),"50%",IF(AND(R26="Preventivo",S26="Manual"),"40%",IF(AND(R26="Detectivo",S26="Automático"),"40%",IF(AND(R26="Detectivo",S26="Manual"),"30%",IF(AND(R26="Correctivo",S26="Automático"),"35%",IF(AND(R26="Correctivo",S26="Manual"),"25%",""))))))</f>
        <v/>
      </c>
      <c r="U26" s="58"/>
      <c r="V26" s="58"/>
      <c r="W26" s="58"/>
      <c r="X26" s="59" t="str">
        <f t="shared" si="17"/>
        <v/>
      </c>
      <c r="Y26" s="60" t="str">
        <f t="shared" si="3"/>
        <v/>
      </c>
      <c r="Z26" s="57" t="str">
        <f t="shared" si="4"/>
        <v/>
      </c>
      <c r="AA26" s="60" t="str">
        <f t="shared" si="5"/>
        <v/>
      </c>
      <c r="AB26" s="57" t="str">
        <f t="shared" si="18"/>
        <v/>
      </c>
      <c r="AC26" s="61" t="str">
        <f t="shared" si="6"/>
        <v/>
      </c>
      <c r="AD26" s="62" t="b">
        <f>IFERROR(IF(OR(AND(AC26="Bajo",AC27="Bajo",AC28="Bajo"),AND(AC26="Bajo",AC27="Bajo",AC28=""),AND(AC26="Bajo",AC27="",AC28="")),"Bajo",IF(OR(AND(AC26="Bajo",AC27="Bajo",AC28="Moderado"),AND(AC26="Bajo",AC27="Moderado",AC28="Moderado"),AND(AC26="Moderado",AC27="Moderado",AC28="Moderado"),AND(AC26="Bajo",AC27="Moderado",AC28=""),AND(AC26="Moderado",AC27="Bajo",AC28=""),AND(AC26="Moderado",AC27="Moderado",AC28=""),AND(AC26="Moderado",AC27="",AC28="")),"Moderado",IF(OR(AND(AC26="Bajo",AC27="Bajo",AC28="Alto"),AND(AC26="Bajo",AC27="Moderado",AC28="Alto"),AND(AC26="Moderado",AC27="Bajo",AC28="Alto"),AND(AC26="Moderado",AC27="Alto",AC28="Bajo"),AND(AC26="Moderado",AC27="Moderado",AC28="Alto"),AND(AC26="Alto",AC27="Bajo",AC28="Bajo"),AND(AC26="Alto",AC27="Moderado",AC28="Bajo"),AND(AC26="Alto",AC27="Moderado",AC28="Moderado"),AND(AC26="Alto",AC27="Alto",AC28="Bajo"),AND(AC26="Alto",AC27="Alto",AC28="Moderado"),AND(AC26="Alto",AC27="Alto",AC28="Alto"),AND(AC26="Alto",AC27="Bajo",AC28=""),AND(AC26="Alto",AC27="Moderado",AC28=""),AND(AC26="Alto",AC27="Alto",AC28=""),AND(AC26="Bajo",AC27="Alto",AC28=""),AND(AC26="Moderado",AC27="Alto",AC28=""),AND(AC26="Alto",AC27="",AC28="")),"Alto",IF(OR(AND(AC26="Bajo",AC27="Bajo",AC28="Extremo"),AND(AC26="Bajo",AC27="Moderado",AC28="Extremo"),AND(AC26="Bajo",AC27="Alto",AC28="Extremo"),AND(AC26="Moderado",AC27="Bajo",AC28="Extremo"),AND(AC26="Moderado",AC27="Alto",AC28="Extremo"),AND(AC26="Moderado",AC27="Moderado",AC28="Extremo"),AND(AC26="Alto",AC27="Bajo",AC28="Extremo"),AND(AC26="Alto",AC27="Moderado",AC28="Extremo"),AND(AC26="Alto",AC27="Alto",AC28="Extremo"),AND(AC26="Extremo",AC27="Bajo",AC28="Bajo"),AND(AC26="Extremo",AC27="Bajo",AC28="Moderado"),AND(AC26="Extremo",AC27="Bajo",AC28="Alto"),AND(AC26="Extremo",AC27="Moderado",AC28="Bajo"),AND(AC26="Extremo",AC27="Moderado",AC28="Moderado"),AND(AC26="Extremo",AC27="Moderado",AC28="Alto"),AND(AC26="Extremo",AC27="Alto",AC28="Bajo"),AND(AC26="Extremo",AC27="Alto",AC28="Moderado"),AND(AC26="Extremo",AC27="Alto",AC28="Alto"),AND(AC26="Extremo",AC27="Extremo",AC28="Bajo"),AND(AC26="Extremo",AC27="Extremo",AC28="Moderado"),AND(AC26="Extremo",AC27="Extremo",AC28="Alto"),AND(AC26="Extremo",AC27="Extremo",AC28="Extremo"),AND(AC26="Extremo",AC27="Bajo",AC28=""),AND(AC26="Extremo",AC27="Moderado",AC28=""),AND(AC26="Extremo",AC27="Alto",AC28=""),AND(AC26="Extremo",AC27="",AC28="")),"Extremo")))),"")</f>
        <v>0</v>
      </c>
      <c r="AE26" s="63"/>
      <c r="AF26" s="64"/>
      <c r="AG26" s="64"/>
      <c r="AH26" s="65"/>
      <c r="AI26" s="65"/>
      <c r="AJ26" s="64"/>
      <c r="AK26" s="54"/>
    </row>
    <row r="27" ht="16.5" customHeight="1">
      <c r="A27" s="66"/>
      <c r="B27" s="66"/>
      <c r="C27" s="66"/>
      <c r="D27" s="66"/>
      <c r="E27" s="66"/>
      <c r="F27" s="66"/>
      <c r="G27" s="66"/>
      <c r="H27" s="66"/>
      <c r="I27" s="66"/>
      <c r="J27" s="66"/>
      <c r="K27" s="66"/>
      <c r="L27" s="66"/>
      <c r="M27" s="66"/>
      <c r="N27" s="66"/>
      <c r="O27" s="54">
        <v>2.0</v>
      </c>
      <c r="P27" s="55"/>
      <c r="Q27" s="54" t="str">
        <f t="shared" si="1"/>
        <v/>
      </c>
      <c r="R27" s="56"/>
      <c r="S27" s="56"/>
      <c r="T27" s="57" t="str">
        <f t="shared" si="19"/>
        <v/>
      </c>
      <c r="U27" s="58"/>
      <c r="V27" s="58"/>
      <c r="W27" s="58"/>
      <c r="X27" s="59" t="str">
        <f>IFERROR(IF(AND(Q26="Probabilidad",Q27="Probabilidad"),(Z26-(+Z26*T27)),IF(Q27="Probabilidad",(I26-(+I26*T27)),IF(Q27="Impacto",Z26,""))),"")</f>
        <v/>
      </c>
      <c r="Y27" s="60" t="str">
        <f t="shared" si="3"/>
        <v/>
      </c>
      <c r="Z27" s="57" t="str">
        <f t="shared" si="4"/>
        <v/>
      </c>
      <c r="AA27" s="60" t="str">
        <f t="shared" si="5"/>
        <v/>
      </c>
      <c r="AB27" s="57" t="str">
        <f>IFERROR(IF(AND(Q26="Impacto",Q27="Impacto"),(AB26-(+AB26*T27)),IF(Q27="Impacto",($M$16-(+$M$16*T27)),IF(Q27="Probabilidad",AB26,""))),"")</f>
        <v/>
      </c>
      <c r="AC27" s="61" t="str">
        <f t="shared" si="6"/>
        <v/>
      </c>
      <c r="AD27" s="67"/>
      <c r="AE27" s="66"/>
      <c r="AF27" s="64"/>
      <c r="AG27" s="64"/>
      <c r="AH27" s="65"/>
      <c r="AI27" s="65"/>
      <c r="AJ27" s="64"/>
      <c r="AK27" s="54"/>
    </row>
    <row r="28" ht="16.5" customHeight="1">
      <c r="A28" s="46"/>
      <c r="B28" s="46"/>
      <c r="C28" s="46"/>
      <c r="D28" s="46"/>
      <c r="E28" s="46"/>
      <c r="F28" s="46"/>
      <c r="G28" s="46"/>
      <c r="H28" s="46"/>
      <c r="I28" s="46"/>
      <c r="J28" s="46"/>
      <c r="K28" s="46"/>
      <c r="L28" s="46"/>
      <c r="M28" s="46"/>
      <c r="N28" s="46"/>
      <c r="O28" s="54">
        <v>3.0</v>
      </c>
      <c r="P28" s="55"/>
      <c r="Q28" s="54" t="str">
        <f t="shared" si="1"/>
        <v/>
      </c>
      <c r="R28" s="56"/>
      <c r="S28" s="56"/>
      <c r="T28" s="57" t="str">
        <f t="shared" si="19"/>
        <v/>
      </c>
      <c r="U28" s="58"/>
      <c r="V28" s="58"/>
      <c r="W28" s="58"/>
      <c r="X28" s="59" t="str">
        <f>IFERROR(IF(AND(Q27="Probabilidad",Q28="Probabilidad"),(Z27-(+Z27*T28)),IF(AND(Q27="Impacto",Q28="Probabilidad"),(Z26-(+Z26*T28)),IF(Q28="Impacto",Z27,""))),"")</f>
        <v/>
      </c>
      <c r="Y28" s="60" t="str">
        <f t="shared" si="3"/>
        <v/>
      </c>
      <c r="Z28" s="57" t="str">
        <f t="shared" si="4"/>
        <v/>
      </c>
      <c r="AA28" s="60" t="str">
        <f t="shared" si="5"/>
        <v/>
      </c>
      <c r="AB28" s="57" t="str">
        <f>IFERROR(IF(AND(Q27="Impacto",Q28="Impacto"),(AB27-(+AB27*T28)),IF(AND(Q27="Probabilidad",Q28="Impacto"),(AB26-(+AB26*T28)),IF(Q28="Probabilidad",AB27,""))),"")</f>
        <v/>
      </c>
      <c r="AC28" s="61" t="str">
        <f t="shared" si="6"/>
        <v/>
      </c>
      <c r="AD28" s="68"/>
      <c r="AE28" s="46"/>
      <c r="AF28" s="64"/>
      <c r="AG28" s="64"/>
      <c r="AH28" s="65"/>
      <c r="AI28" s="65"/>
      <c r="AJ28" s="64"/>
      <c r="AK28" s="54"/>
    </row>
    <row r="29" ht="16.5" hidden="1" customHeight="1">
      <c r="A29" s="54"/>
      <c r="B29" s="70"/>
      <c r="C29" s="70"/>
      <c r="D29" s="70"/>
      <c r="E29" s="70"/>
      <c r="F29" s="70"/>
      <c r="G29" s="71"/>
      <c r="H29" s="72" t="str">
        <f t="shared" ref="H29:H31" si="20">IF(G29&lt;=0,"",IF(G29&lt;=2,"Muy Baja",IF(G29&lt;=24,"Baja",IF(G29&lt;=500,"Media",IF(G29&lt;=5000,"Alta","Muy Alta")))))</f>
        <v/>
      </c>
      <c r="I29" s="73" t="str">
        <f t="shared" ref="I29:I31" si="21">IF(H29="","",IF(H29="Muy Baja",0.2,IF(H29="Baja",0.4,IF(H29="Media",0.6,IF(H29="Alta",0.8,IF(H29="Muy Alta",1,))))))</f>
        <v/>
      </c>
      <c r="J29" s="73"/>
      <c r="K29" s="73" t="str">
        <f>IF(NOT(ISERROR(MATCH(J29,'Tabla Impacto'!$B$221:$B$223,0))),'Tabla Impacto'!$F$223&amp;"Por favor no seleccionar los criterios de impacto(Afectación Económica o presupuestal y Pérdida Reputacional)",J29)</f>
        <v/>
      </c>
      <c r="L29" s="72" t="str">
        <f>IF(OR(K29='Tabla Impacto'!$C$11,K29='Tabla Impacto'!$D$11),"Leve",IF(OR(K29='Tabla Impacto'!$C$12,K29='Tabla Impacto'!$D$12),"Menor",IF(OR(K29='Tabla Impacto'!$C$13,K29='Tabla Impacto'!$D$13),"Moderado",IF(OR(K29='Tabla Impacto'!$C$14,K29='Tabla Impacto'!$D$14),"Mayor",IF(OR(K29='Tabla Impacto'!$C$15,K29='Tabla Impacto'!$D$15),"Catastrófico","")))))</f>
        <v/>
      </c>
      <c r="M29" s="73" t="str">
        <f t="shared" ref="M29:M31" si="22">IF(L29="","",IF(L29="Leve",0.2,IF(L29="Menor",0.4,IF(L29="Moderado",0.6,IF(L29="Mayor",0.8,IF(L29="Catastrófico",1,))))))</f>
        <v/>
      </c>
      <c r="N29" s="74" t="str">
        <f t="shared" ref="N29:N31" si="23">IF(OR(AND(H29="Muy Baja",L29="Leve"),AND(H29="Muy Baja",L29="Menor"),AND(H29="Baja",L29="Leve")),"Bajo",IF(OR(AND(H29="Muy baja",L29="Moderado"),AND(H29="Baja",L29="Menor"),AND(H29="Baja",L29="Moderado"),AND(H29="Media",L29="Leve"),AND(H29="Media",L29="Menor"),AND(H29="Media",L29="Moderado"),AND(H29="Alta",L29="Leve"),AND(H29="Alta",L29="Menor")),"Moderado",IF(OR(AND(H29="Muy Baja",L29="Mayor"),AND(H29="Baja",L29="Mayor"),AND(H29="Media",L29="Mayor"),AND(H29="Alta",L29="Moderado"),AND(H29="Alta",L29="Mayor"),AND(H29="Muy Alta",L29="Leve"),AND(H29="Muy Alta",L29="Menor"),AND(H29="Muy Alta",L29="Moderado"),AND(H29="Muy Alta",L29="Mayor")),"Alto",IF(OR(AND(H29="Muy Baja",L29="Catastrófico"),AND(H29="Baja",L29="Catastrófico"),AND(H29="Media",L29="Catastrófico"),AND(H29="Alta",L29="Catastrófico"),AND(H29="Muy Alta",L29="Catastrófico")),"Extremo",""))))</f>
        <v/>
      </c>
      <c r="O29" s="54"/>
      <c r="P29" s="55"/>
      <c r="Q29" s="54" t="str">
        <f t="shared" si="1"/>
        <v/>
      </c>
      <c r="R29" s="56"/>
      <c r="S29" s="56"/>
      <c r="T29" s="57" t="str">
        <f t="shared" si="19"/>
        <v/>
      </c>
      <c r="U29" s="56"/>
      <c r="V29" s="56"/>
      <c r="W29" s="56"/>
      <c r="X29" s="59" t="str">
        <f t="shared" ref="X29:X31" si="24">IFERROR(IF(Q29="Probabilidad",(I29-(+I29*T29)),IF(Q29="Impacto",I29,"")),"")</f>
        <v/>
      </c>
      <c r="Y29" s="60" t="str">
        <f t="shared" si="3"/>
        <v/>
      </c>
      <c r="Z29" s="57" t="str">
        <f t="shared" si="4"/>
        <v/>
      </c>
      <c r="AA29" s="60" t="str">
        <f t="shared" si="5"/>
        <v/>
      </c>
      <c r="AB29" s="57" t="str">
        <f t="shared" ref="AB29:AB31" si="25">IFERROR(IF(Q29="Impacto",(M29-(+M29*T29)),IF(Q29="Probabilidad",M29,"")),"")</f>
        <v/>
      </c>
      <c r="AC29" s="61" t="str">
        <f t="shared" si="6"/>
        <v/>
      </c>
      <c r="AD29" s="75"/>
      <c r="AE29" s="56"/>
      <c r="AF29" s="64"/>
      <c r="AG29" s="64"/>
      <c r="AH29" s="65"/>
      <c r="AI29" s="65"/>
      <c r="AJ29" s="64"/>
      <c r="AK29" s="54"/>
    </row>
    <row r="30" ht="16.5" hidden="1" customHeight="1">
      <c r="A30" s="54"/>
      <c r="B30" s="70"/>
      <c r="C30" s="70"/>
      <c r="D30" s="70"/>
      <c r="E30" s="70"/>
      <c r="F30" s="70"/>
      <c r="G30" s="71"/>
      <c r="H30" s="72" t="str">
        <f t="shared" si="20"/>
        <v/>
      </c>
      <c r="I30" s="73" t="str">
        <f t="shared" si="21"/>
        <v/>
      </c>
      <c r="J30" s="73"/>
      <c r="K30" s="73" t="str">
        <f>IF(NOT(ISERROR(MATCH(J30,'Tabla Impacto'!$B$221:$B$223,0))),'Tabla Impacto'!$F$223&amp;"Por favor no seleccionar los criterios de impacto(Afectación Económica o presupuestal y Pérdida Reputacional)",J30)</f>
        <v/>
      </c>
      <c r="L30" s="72" t="str">
        <f>IF(OR(K30='Tabla Impacto'!$C$11,K30='Tabla Impacto'!$D$11),"Leve",IF(OR(K30='Tabla Impacto'!$C$12,K30='Tabla Impacto'!$D$12),"Menor",IF(OR(K30='Tabla Impacto'!$C$13,K30='Tabla Impacto'!$D$13),"Moderado",IF(OR(K30='Tabla Impacto'!$C$14,K30='Tabla Impacto'!$D$14),"Mayor",IF(OR(K30='Tabla Impacto'!$C$15,K30='Tabla Impacto'!$D$15),"Catastrófico","")))))</f>
        <v/>
      </c>
      <c r="M30" s="73" t="str">
        <f t="shared" si="22"/>
        <v/>
      </c>
      <c r="N30" s="74" t="str">
        <f t="shared" si="23"/>
        <v/>
      </c>
      <c r="O30" s="54"/>
      <c r="P30" s="55"/>
      <c r="Q30" s="54" t="str">
        <f t="shared" si="1"/>
        <v/>
      </c>
      <c r="R30" s="56"/>
      <c r="S30" s="56"/>
      <c r="T30" s="57" t="str">
        <f t="shared" si="19"/>
        <v/>
      </c>
      <c r="U30" s="56"/>
      <c r="V30" s="56"/>
      <c r="W30" s="56"/>
      <c r="X30" s="59" t="str">
        <f t="shared" si="24"/>
        <v/>
      </c>
      <c r="Y30" s="60" t="str">
        <f t="shared" si="3"/>
        <v/>
      </c>
      <c r="Z30" s="57" t="str">
        <f t="shared" si="4"/>
        <v/>
      </c>
      <c r="AA30" s="60" t="str">
        <f t="shared" si="5"/>
        <v/>
      </c>
      <c r="AB30" s="57" t="str">
        <f t="shared" si="25"/>
        <v/>
      </c>
      <c r="AC30" s="61" t="str">
        <f t="shared" si="6"/>
        <v/>
      </c>
      <c r="AD30" s="75"/>
      <c r="AE30" s="56"/>
      <c r="AF30" s="64"/>
      <c r="AG30" s="64"/>
      <c r="AH30" s="65"/>
      <c r="AI30" s="65"/>
      <c r="AJ30" s="64"/>
      <c r="AK30" s="54"/>
    </row>
    <row r="31" ht="16.5" customHeight="1">
      <c r="A31" s="48">
        <v>4.0</v>
      </c>
      <c r="B31" s="49"/>
      <c r="C31" s="49"/>
      <c r="D31" s="49"/>
      <c r="E31" s="49"/>
      <c r="F31" s="49"/>
      <c r="G31" s="48"/>
      <c r="H31" s="51" t="str">
        <f t="shared" si="20"/>
        <v/>
      </c>
      <c r="I31" s="52" t="str">
        <f t="shared" si="21"/>
        <v/>
      </c>
      <c r="J31" s="52"/>
      <c r="K31" s="52" t="str">
        <f>IF(NOT(ISERROR(MATCH(J31,'[1]Tabla Impacto'!$B$221:$B$223,0))),'[1]Tabla Impacto'!$F$223&amp;"Por favor no seleccionar los criterios de impacto(Afectación Económica o presupuestal y Pérdida Reputacional)",J31)</f>
        <v/>
      </c>
      <c r="L31" s="51" t="str">
        <f>IF(OR(K31='[1]Tabla Impacto'!$C$11,K31='[1]Tabla Impacto'!$D$11),"Leve",IF(OR(K31='[1]Tabla Impacto'!$C$12,K31='[1]Tabla Impacto'!$D$12),"Menor",IF(OR(K31='[1]Tabla Impacto'!$C$13,K31='[1]Tabla Impacto'!$D$13),"Moderado",IF(OR(K31='[1]Tabla Impacto'!$C$14,K31='[1]Tabla Impacto'!$D$14),"Mayor",IF(OR(K31='[1]Tabla Impacto'!$C$15,K31='[1]Tabla Impacto'!$D$15),"Catastrófico","")))))</f>
        <v>#REF!</v>
      </c>
      <c r="M31" s="52" t="str">
        <f t="shared" si="22"/>
        <v>#REF!</v>
      </c>
      <c r="N31" s="53" t="str">
        <f t="shared" si="23"/>
        <v>#REF!</v>
      </c>
      <c r="O31" s="54">
        <v>1.0</v>
      </c>
      <c r="P31" s="55"/>
      <c r="Q31" s="54" t="str">
        <f t="shared" si="1"/>
        <v/>
      </c>
      <c r="R31" s="56"/>
      <c r="S31" s="56"/>
      <c r="T31" s="57" t="str">
        <f t="shared" si="19"/>
        <v/>
      </c>
      <c r="U31" s="58"/>
      <c r="V31" s="58"/>
      <c r="W31" s="58"/>
      <c r="X31" s="59" t="str">
        <f t="shared" si="24"/>
        <v/>
      </c>
      <c r="Y31" s="60" t="str">
        <f t="shared" si="3"/>
        <v/>
      </c>
      <c r="Z31" s="57" t="str">
        <f t="shared" si="4"/>
        <v/>
      </c>
      <c r="AA31" s="60" t="str">
        <f t="shared" si="5"/>
        <v/>
      </c>
      <c r="AB31" s="57" t="str">
        <f t="shared" si="25"/>
        <v/>
      </c>
      <c r="AC31" s="61" t="str">
        <f t="shared" si="6"/>
        <v/>
      </c>
      <c r="AD31" s="62" t="b">
        <f>IFERROR(IF(OR(AND(AC31="Bajo",AC32="Bajo",AC33="Bajo"),AND(AC31="Bajo",AC32="Bajo",AC33=""),AND(AC31="Bajo",AC32="",AC33="")),"Bajo",IF(OR(AND(AC31="Bajo",AC32="Bajo",AC33="Moderado"),AND(AC31="Bajo",AC32="Moderado",AC33="Moderado"),AND(AC31="Moderado",AC32="Moderado",AC33="Moderado"),AND(AC31="Bajo",AC32="Moderado",AC33=""),AND(AC31="Moderado",AC32="Bajo",AC33=""),AND(AC31="Moderado",AC32="Moderado",AC33=""),AND(AC31="Moderado",AC32="",AC33="")),"Moderado",IF(OR(AND(AC31="Bajo",AC32="Bajo",AC33="Alto"),AND(AC31="Bajo",AC32="Moderado",AC33="Alto"),AND(AC31="Moderado",AC32="Bajo",AC33="Alto"),AND(AC31="Moderado",AC32="Alto",AC33="Bajo"),AND(AC31="Moderado",AC32="Moderado",AC33="Alto"),AND(AC31="Alto",AC32="Bajo",AC33="Bajo"),AND(AC31="Alto",AC32="Moderado",AC33="Bajo"),AND(AC31="Alto",AC32="Moderado",AC33="Moderado"),AND(AC31="Alto",AC32="Alto",AC33="Bajo"),AND(AC31="Alto",AC32="Alto",AC33="Moderado"),AND(AC31="Alto",AC32="Alto",AC33="Alto"),AND(AC31="Alto",AC32="Bajo",AC33=""),AND(AC31="Alto",AC32="Moderado",AC33=""),AND(AC31="Alto",AC32="Alto",AC33=""),AND(AC31="Bajo",AC32="Alto",AC33=""),AND(AC31="Moderado",AC32="Alto",AC33=""),AND(AC31="Alto",AC32="",AC33="")),"Alto",IF(OR(AND(AC31="Bajo",AC32="Bajo",AC33="Extremo"),AND(AC31="Bajo",AC32="Moderado",AC33="Extremo"),AND(AC31="Bajo",AC32="Alto",AC33="Extremo"),AND(AC31="Moderado",AC32="Bajo",AC33="Extremo"),AND(AC31="Moderado",AC32="Alto",AC33="Extremo"),AND(AC31="Moderado",AC32="Moderado",AC33="Extremo"),AND(AC31="Alto",AC32="Bajo",AC33="Extremo"),AND(AC31="Alto",AC32="Moderado",AC33="Extremo"),AND(AC31="Alto",AC32="Alto",AC33="Extremo"),AND(AC31="Extremo",AC32="Bajo",AC33="Bajo"),AND(AC31="Extremo",AC32="Bajo",AC33="Moderado"),AND(AC31="Extremo",AC32="Bajo",AC33="Alto"),AND(AC31="Extremo",AC32="Moderado",AC33="Bajo"),AND(AC31="Extremo",AC32="Moderado",AC33="Moderado"),AND(AC31="Extremo",AC32="Moderado",AC33="Alto"),AND(AC31="Extremo",AC32="Alto",AC33="Bajo"),AND(AC31="Extremo",AC32="Alto",AC33="Moderado"),AND(AC31="Extremo",AC32="Alto",AC33="Alto"),AND(AC31="Extremo",AC32="Extremo",AC33="Bajo"),AND(AC31="Extremo",AC32="Extremo",AC33="Moderado"),AND(AC31="Extremo",AC32="Extremo",AC33="Alto"),AND(AC31="Extremo",AC32="Extremo",AC33="Extremo"),AND(AC31="Extremo",AC32="Bajo",AC33=""),AND(AC31="Extremo",AC32="Moderado",AC33=""),AND(AC31="Extremo",AC32="Alto",AC33=""),AND(AC31="Extremo",AC32="",AC33="")),"Extremo")))),"")</f>
        <v>0</v>
      </c>
      <c r="AE31" s="63"/>
      <c r="AF31" s="64"/>
      <c r="AG31" s="64"/>
      <c r="AH31" s="65"/>
      <c r="AI31" s="65"/>
      <c r="AJ31" s="64"/>
      <c r="AK31" s="54"/>
    </row>
    <row r="32" ht="16.5" customHeight="1">
      <c r="A32" s="66"/>
      <c r="B32" s="66"/>
      <c r="C32" s="66"/>
      <c r="D32" s="66"/>
      <c r="E32" s="66"/>
      <c r="F32" s="66"/>
      <c r="G32" s="66"/>
      <c r="H32" s="66"/>
      <c r="I32" s="66"/>
      <c r="J32" s="66"/>
      <c r="K32" s="66"/>
      <c r="L32" s="66"/>
      <c r="M32" s="66"/>
      <c r="N32" s="66"/>
      <c r="O32" s="54">
        <v>2.0</v>
      </c>
      <c r="P32" s="55"/>
      <c r="Q32" s="54" t="str">
        <f t="shared" si="1"/>
        <v/>
      </c>
      <c r="R32" s="56"/>
      <c r="S32" s="56"/>
      <c r="T32" s="57" t="str">
        <f t="shared" si="19"/>
        <v/>
      </c>
      <c r="U32" s="58"/>
      <c r="V32" s="58"/>
      <c r="W32" s="58"/>
      <c r="X32" s="59" t="str">
        <f>IFERROR(IF(AND(Q31="Probabilidad",Q32="Probabilidad"),(Z31-(+Z31*T32)),IF(Q32="Probabilidad",(I31-(+I31*T32)),IF(Q32="Impacto",Z31,""))),"")</f>
        <v/>
      </c>
      <c r="Y32" s="60" t="str">
        <f t="shared" si="3"/>
        <v/>
      </c>
      <c r="Z32" s="57" t="str">
        <f t="shared" si="4"/>
        <v/>
      </c>
      <c r="AA32" s="60" t="str">
        <f t="shared" si="5"/>
        <v/>
      </c>
      <c r="AB32" s="57" t="str">
        <f>IFERROR(IF(AND(Q31="Impacto",Q32="Impacto"),(AB31-(+AB31*T32)),IF(Q32="Impacto",($M$16-(+$M$16*T32)),IF(Q32="Probabilidad",AB31,""))),"")</f>
        <v/>
      </c>
      <c r="AC32" s="61" t="str">
        <f t="shared" si="6"/>
        <v/>
      </c>
      <c r="AD32" s="67"/>
      <c r="AE32" s="66"/>
      <c r="AF32" s="64"/>
      <c r="AG32" s="64"/>
      <c r="AH32" s="65"/>
      <c r="AI32" s="65"/>
      <c r="AJ32" s="64"/>
      <c r="AK32" s="54"/>
    </row>
    <row r="33" ht="16.5" customHeight="1">
      <c r="A33" s="46"/>
      <c r="B33" s="46"/>
      <c r="C33" s="46"/>
      <c r="D33" s="46"/>
      <c r="E33" s="46"/>
      <c r="F33" s="46"/>
      <c r="G33" s="46"/>
      <c r="H33" s="46"/>
      <c r="I33" s="46"/>
      <c r="J33" s="46"/>
      <c r="K33" s="46"/>
      <c r="L33" s="46"/>
      <c r="M33" s="46"/>
      <c r="N33" s="46"/>
      <c r="O33" s="54">
        <v>3.0</v>
      </c>
      <c r="P33" s="55"/>
      <c r="Q33" s="54" t="str">
        <f t="shared" si="1"/>
        <v/>
      </c>
      <c r="R33" s="56"/>
      <c r="S33" s="56"/>
      <c r="T33" s="57" t="str">
        <f t="shared" si="19"/>
        <v/>
      </c>
      <c r="U33" s="58"/>
      <c r="V33" s="58"/>
      <c r="W33" s="58"/>
      <c r="X33" s="59" t="str">
        <f>IFERROR(IF(AND(Q32="Probabilidad",Q33="Probabilidad"),(Z32-(+Z32*T33)),IF(AND(Q32="Impacto",Q33="Probabilidad"),(Z31-(+Z31*T33)),IF(Q33="Impacto",Z32,""))),"")</f>
        <v/>
      </c>
      <c r="Y33" s="60" t="str">
        <f t="shared" si="3"/>
        <v/>
      </c>
      <c r="Z33" s="57" t="str">
        <f t="shared" si="4"/>
        <v/>
      </c>
      <c r="AA33" s="60" t="str">
        <f t="shared" si="5"/>
        <v/>
      </c>
      <c r="AB33" s="57" t="str">
        <f>IFERROR(IF(AND(Q32="Impacto",Q33="Impacto"),(AB32-(+AB32*T33)),IF(AND(Q32="Probabilidad",Q33="Impacto"),(AB31-(+AB31*T33)),IF(Q33="Probabilidad",AB32,""))),"")</f>
        <v/>
      </c>
      <c r="AC33" s="61" t="str">
        <f t="shared" si="6"/>
        <v/>
      </c>
      <c r="AD33" s="68"/>
      <c r="AE33" s="46"/>
      <c r="AF33" s="64"/>
      <c r="AG33" s="64"/>
      <c r="AH33" s="65"/>
      <c r="AI33" s="65"/>
      <c r="AJ33" s="64"/>
      <c r="AK33" s="54"/>
    </row>
    <row r="34" ht="16.5" hidden="1" customHeight="1">
      <c r="A34" s="54"/>
      <c r="B34" s="70"/>
      <c r="C34" s="70"/>
      <c r="D34" s="70"/>
      <c r="E34" s="70"/>
      <c r="F34" s="70"/>
      <c r="G34" s="71"/>
      <c r="H34" s="72" t="str">
        <f t="shared" ref="H34:H36" si="26">IF(G34&lt;=0,"",IF(G34&lt;=2,"Muy Baja",IF(G34&lt;=24,"Baja",IF(G34&lt;=500,"Media",IF(G34&lt;=5000,"Alta","Muy Alta")))))</f>
        <v/>
      </c>
      <c r="I34" s="73" t="str">
        <f t="shared" ref="I34:I36" si="27">IF(H34="","",IF(H34="Muy Baja",0.2,IF(H34="Baja",0.4,IF(H34="Media",0.6,IF(H34="Alta",0.8,IF(H34="Muy Alta",1,))))))</f>
        <v/>
      </c>
      <c r="J34" s="73"/>
      <c r="K34" s="73" t="str">
        <f>IF(NOT(ISERROR(MATCH(J34,'Tabla Impacto'!$B$221:$B$223,0))),'Tabla Impacto'!$F$223&amp;"Por favor no seleccionar los criterios de impacto(Afectación Económica o presupuestal y Pérdida Reputacional)",J34)</f>
        <v/>
      </c>
      <c r="L34" s="72" t="str">
        <f>IF(OR(K34='Tabla Impacto'!$C$11,K34='Tabla Impacto'!$D$11),"Leve",IF(OR(K34='Tabla Impacto'!$C$12,K34='Tabla Impacto'!$D$12),"Menor",IF(OR(K34='Tabla Impacto'!$C$13,K34='Tabla Impacto'!$D$13),"Moderado",IF(OR(K34='Tabla Impacto'!$C$14,K34='Tabla Impacto'!$D$14),"Mayor",IF(OR(K34='Tabla Impacto'!$C$15,K34='Tabla Impacto'!$D$15),"Catastrófico","")))))</f>
        <v/>
      </c>
      <c r="M34" s="73" t="str">
        <f t="shared" ref="M34:M36" si="28">IF(L34="","",IF(L34="Leve",0.2,IF(L34="Menor",0.4,IF(L34="Moderado",0.6,IF(L34="Mayor",0.8,IF(L34="Catastrófico",1,))))))</f>
        <v/>
      </c>
      <c r="N34" s="74" t="str">
        <f t="shared" ref="N34:N36" si="29">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54"/>
      <c r="P34" s="55"/>
      <c r="Q34" s="54" t="str">
        <f t="shared" si="1"/>
        <v/>
      </c>
      <c r="R34" s="56"/>
      <c r="S34" s="56"/>
      <c r="T34" s="57" t="str">
        <f t="shared" si="19"/>
        <v/>
      </c>
      <c r="U34" s="56"/>
      <c r="V34" s="56"/>
      <c r="W34" s="56"/>
      <c r="X34" s="59" t="str">
        <f t="shared" ref="X34:X36" si="30">IFERROR(IF(Q34="Probabilidad",(I34-(+I34*T34)),IF(Q34="Impacto",I34,"")),"")</f>
        <v/>
      </c>
      <c r="Y34" s="60" t="str">
        <f t="shared" si="3"/>
        <v/>
      </c>
      <c r="Z34" s="57" t="str">
        <f t="shared" si="4"/>
        <v/>
      </c>
      <c r="AA34" s="60" t="str">
        <f t="shared" si="5"/>
        <v/>
      </c>
      <c r="AB34" s="57" t="str">
        <f t="shared" ref="AB34:AB36" si="31">IFERROR(IF(Q34="Impacto",(M34-(+M34*T34)),IF(Q34="Probabilidad",M34,"")),"")</f>
        <v/>
      </c>
      <c r="AC34" s="61" t="str">
        <f t="shared" si="6"/>
        <v/>
      </c>
      <c r="AD34" s="75"/>
      <c r="AE34" s="56"/>
      <c r="AF34" s="64"/>
      <c r="AG34" s="64"/>
      <c r="AH34" s="65"/>
      <c r="AI34" s="65"/>
      <c r="AJ34" s="64"/>
      <c r="AK34" s="54"/>
    </row>
    <row r="35" ht="16.5" hidden="1" customHeight="1">
      <c r="A35" s="54"/>
      <c r="B35" s="70"/>
      <c r="C35" s="70"/>
      <c r="D35" s="70"/>
      <c r="E35" s="70"/>
      <c r="F35" s="70"/>
      <c r="G35" s="71"/>
      <c r="H35" s="72" t="str">
        <f t="shared" si="26"/>
        <v/>
      </c>
      <c r="I35" s="73" t="str">
        <f t="shared" si="27"/>
        <v/>
      </c>
      <c r="J35" s="73"/>
      <c r="K35" s="73" t="str">
        <f>IF(NOT(ISERROR(MATCH(J35,'Tabla Impacto'!$B$221:$B$223,0))),'Tabla Impacto'!$F$223&amp;"Por favor no seleccionar los criterios de impacto(Afectación Económica o presupuestal y Pérdida Reputacional)",J35)</f>
        <v/>
      </c>
      <c r="L35" s="72" t="str">
        <f>IF(OR(K35='Tabla Impacto'!$C$11,K35='Tabla Impacto'!$D$11),"Leve",IF(OR(K35='Tabla Impacto'!$C$12,K35='Tabla Impacto'!$D$12),"Menor",IF(OR(K35='Tabla Impacto'!$C$13,K35='Tabla Impacto'!$D$13),"Moderado",IF(OR(K35='Tabla Impacto'!$C$14,K35='Tabla Impacto'!$D$14),"Mayor",IF(OR(K35='Tabla Impacto'!$C$15,K35='Tabla Impacto'!$D$15),"Catastrófico","")))))</f>
        <v/>
      </c>
      <c r="M35" s="73" t="str">
        <f t="shared" si="28"/>
        <v/>
      </c>
      <c r="N35" s="74" t="str">
        <f t="shared" si="29"/>
        <v/>
      </c>
      <c r="O35" s="54"/>
      <c r="P35" s="55"/>
      <c r="Q35" s="54" t="str">
        <f t="shared" si="1"/>
        <v/>
      </c>
      <c r="R35" s="56"/>
      <c r="S35" s="56"/>
      <c r="T35" s="57" t="str">
        <f t="shared" si="19"/>
        <v/>
      </c>
      <c r="U35" s="56"/>
      <c r="V35" s="56"/>
      <c r="W35" s="56"/>
      <c r="X35" s="59" t="str">
        <f t="shared" si="30"/>
        <v/>
      </c>
      <c r="Y35" s="60" t="str">
        <f t="shared" si="3"/>
        <v/>
      </c>
      <c r="Z35" s="57" t="str">
        <f t="shared" si="4"/>
        <v/>
      </c>
      <c r="AA35" s="60" t="str">
        <f t="shared" si="5"/>
        <v/>
      </c>
      <c r="AB35" s="57" t="str">
        <f t="shared" si="31"/>
        <v/>
      </c>
      <c r="AC35" s="61" t="str">
        <f t="shared" si="6"/>
        <v/>
      </c>
      <c r="AD35" s="75"/>
      <c r="AE35" s="56"/>
      <c r="AF35" s="64"/>
      <c r="AG35" s="64"/>
      <c r="AH35" s="65"/>
      <c r="AI35" s="65"/>
      <c r="AJ35" s="64"/>
      <c r="AK35" s="54"/>
    </row>
    <row r="36" ht="16.5" customHeight="1">
      <c r="A36" s="48">
        <v>5.0</v>
      </c>
      <c r="B36" s="49"/>
      <c r="C36" s="49"/>
      <c r="D36" s="49"/>
      <c r="E36" s="49"/>
      <c r="F36" s="49"/>
      <c r="G36" s="48"/>
      <c r="H36" s="51" t="str">
        <f t="shared" si="26"/>
        <v/>
      </c>
      <c r="I36" s="52" t="str">
        <f t="shared" si="27"/>
        <v/>
      </c>
      <c r="J36" s="52"/>
      <c r="K36" s="52" t="str">
        <f>IF(NOT(ISERROR(MATCH(J36,'[1]Tabla Impacto'!$B$221:$B$223,0))),'[1]Tabla Impacto'!$F$223&amp;"Por favor no seleccionar los criterios de impacto(Afectación Económica o presupuestal y Pérdida Reputacional)",J36)</f>
        <v/>
      </c>
      <c r="L36" s="51" t="str">
        <f>IF(OR(K36='[1]Tabla Impacto'!$C$11,K36='[1]Tabla Impacto'!$D$11),"Leve",IF(OR(K36='[1]Tabla Impacto'!$C$12,K36='[1]Tabla Impacto'!$D$12),"Menor",IF(OR(K36='[1]Tabla Impacto'!$C$13,K36='[1]Tabla Impacto'!$D$13),"Moderado",IF(OR(K36='[1]Tabla Impacto'!$C$14,K36='[1]Tabla Impacto'!$D$14),"Mayor",IF(OR(K36='[1]Tabla Impacto'!$C$15,K36='[1]Tabla Impacto'!$D$15),"Catastrófico","")))))</f>
        <v>#REF!</v>
      </c>
      <c r="M36" s="52" t="str">
        <f t="shared" si="28"/>
        <v>#REF!</v>
      </c>
      <c r="N36" s="53" t="str">
        <f t="shared" si="29"/>
        <v>#REF!</v>
      </c>
      <c r="O36" s="54">
        <v>1.0</v>
      </c>
      <c r="P36" s="55"/>
      <c r="Q36" s="54" t="str">
        <f t="shared" si="1"/>
        <v/>
      </c>
      <c r="R36" s="56"/>
      <c r="S36" s="56"/>
      <c r="T36" s="57" t="str">
        <f t="shared" si="19"/>
        <v/>
      </c>
      <c r="U36" s="58"/>
      <c r="V36" s="58"/>
      <c r="W36" s="58"/>
      <c r="X36" s="59" t="str">
        <f t="shared" si="30"/>
        <v/>
      </c>
      <c r="Y36" s="60" t="str">
        <f t="shared" si="3"/>
        <v/>
      </c>
      <c r="Z36" s="57" t="str">
        <f t="shared" si="4"/>
        <v/>
      </c>
      <c r="AA36" s="60" t="str">
        <f t="shared" si="5"/>
        <v/>
      </c>
      <c r="AB36" s="57" t="str">
        <f t="shared" si="31"/>
        <v/>
      </c>
      <c r="AC36" s="61" t="str">
        <f t="shared" si="6"/>
        <v/>
      </c>
      <c r="AD36" s="62" t="b">
        <f>IFERROR(IF(OR(AND(AC36="Bajo",AC37="Bajo",AC38="Bajo"),AND(AC36="Bajo",AC37="Bajo",AC38=""),AND(AC36="Bajo",AC37="",AC38="")),"Bajo",IF(OR(AND(AC36="Bajo",AC37="Bajo",AC38="Moderado"),AND(AC36="Bajo",AC37="Moderado",AC38="Moderado"),AND(AC36="Moderado",AC37="Moderado",AC38="Moderado"),AND(AC36="Bajo",AC37="Moderado",AC38=""),AND(AC36="Moderado",AC37="Bajo",AC38=""),AND(AC36="Moderado",AC37="Moderado",AC38=""),AND(AC36="Moderado",AC37="",AC38="")),"Moderado",IF(OR(AND(AC36="Bajo",AC37="Bajo",AC38="Alto"),AND(AC36="Bajo",AC37="Moderado",AC38="Alto"),AND(AC36="Moderado",AC37="Bajo",AC38="Alto"),AND(AC36="Moderado",AC37="Alto",AC38="Bajo"),AND(AC36="Moderado",AC37="Moderado",AC38="Alto"),AND(AC36="Alto",AC37="Bajo",AC38="Bajo"),AND(AC36="Alto",AC37="Moderado",AC38="Bajo"),AND(AC36="Alto",AC37="Moderado",AC38="Moderado"),AND(AC36="Alto",AC37="Alto",AC38="Bajo"),AND(AC36="Alto",AC37="Alto",AC38="Moderado"),AND(AC36="Alto",AC37="Alto",AC38="Alto"),AND(AC36="Alto",AC37="Bajo",AC38=""),AND(AC36="Alto",AC37="Moderado",AC38=""),AND(AC36="Alto",AC37="Alto",AC38=""),AND(AC36="Bajo",AC37="Alto",AC38=""),AND(AC36="Moderado",AC37="Alto",AC38=""),AND(AC36="Alto",AC37="",AC38="")),"Alto",IF(OR(AND(AC36="Bajo",AC37="Bajo",AC38="Extremo"),AND(AC36="Bajo",AC37="Moderado",AC38="Extremo"),AND(AC36="Bajo",AC37="Alto",AC38="Extremo"),AND(AC36="Moderado",AC37="Bajo",AC38="Extremo"),AND(AC36="Moderado",AC37="Alto",AC38="Extremo"),AND(AC36="Moderado",AC37="Moderado",AC38="Extremo"),AND(AC36="Alto",AC37="Bajo",AC38="Extremo"),AND(AC36="Alto",AC37="Moderado",AC38="Extremo"),AND(AC36="Alto",AC37="Alto",AC38="Extremo"),AND(AC36="Extremo",AC37="Bajo",AC38="Bajo"),AND(AC36="Extremo",AC37="Bajo",AC38="Moderado"),AND(AC36="Extremo",AC37="Bajo",AC38="Alto"),AND(AC36="Extremo",AC37="Moderado",AC38="Bajo"),AND(AC36="Extremo",AC37="Moderado",AC38="Moderado"),AND(AC36="Extremo",AC37="Moderado",AC38="Alto"),AND(AC36="Extremo",AC37="Alto",AC38="Bajo"),AND(AC36="Extremo",AC37="Alto",AC38="Moderado"),AND(AC36="Extremo",AC37="Alto",AC38="Alto"),AND(AC36="Extremo",AC37="Extremo",AC38="Bajo"),AND(AC36="Extremo",AC37="Extremo",AC38="Moderado"),AND(AC36="Extremo",AC37="Extremo",AC38="Alto"),AND(AC36="Extremo",AC37="Extremo",AC38="Extremo"),AND(AC36="Extremo",AC37="Bajo",AC38=""),AND(AC36="Extremo",AC37="Moderado",AC38=""),AND(AC36="Extremo",AC37="Alto",AC38=""),AND(AC36="Extremo",AC37="",AC38="")),"Extremo")))),"")</f>
        <v>0</v>
      </c>
      <c r="AE36" s="63"/>
      <c r="AF36" s="64"/>
      <c r="AG36" s="64"/>
      <c r="AH36" s="65"/>
      <c r="AI36" s="65"/>
      <c r="AJ36" s="64"/>
      <c r="AK36" s="54"/>
    </row>
    <row r="37" ht="16.5" customHeight="1">
      <c r="A37" s="66"/>
      <c r="B37" s="66"/>
      <c r="C37" s="66"/>
      <c r="D37" s="66"/>
      <c r="E37" s="66"/>
      <c r="F37" s="66"/>
      <c r="G37" s="66"/>
      <c r="H37" s="66"/>
      <c r="I37" s="66"/>
      <c r="J37" s="66"/>
      <c r="K37" s="66"/>
      <c r="L37" s="66"/>
      <c r="M37" s="66"/>
      <c r="N37" s="66"/>
      <c r="O37" s="54">
        <v>2.0</v>
      </c>
      <c r="P37" s="55"/>
      <c r="Q37" s="54" t="str">
        <f t="shared" si="1"/>
        <v/>
      </c>
      <c r="R37" s="56"/>
      <c r="S37" s="56"/>
      <c r="T37" s="57" t="str">
        <f t="shared" si="19"/>
        <v/>
      </c>
      <c r="U37" s="58"/>
      <c r="V37" s="58"/>
      <c r="W37" s="58"/>
      <c r="X37" s="59" t="str">
        <f>IFERROR(IF(AND(Q36="Probabilidad",Q37="Probabilidad"),(Z36-(+Z36*T37)),IF(Q37="Probabilidad",(I36-(+I36*T37)),IF(Q37="Impacto",Z36,""))),"")</f>
        <v/>
      </c>
      <c r="Y37" s="60" t="str">
        <f t="shared" si="3"/>
        <v/>
      </c>
      <c r="Z37" s="57" t="str">
        <f t="shared" si="4"/>
        <v/>
      </c>
      <c r="AA37" s="60" t="str">
        <f t="shared" si="5"/>
        <v/>
      </c>
      <c r="AB37" s="57" t="str">
        <f>IFERROR(IF(AND(Q36="Impacto",Q37="Impacto"),(AB36-(+AB36*T37)),IF(Q37="Impacto",($M$16-(+$M$16*T37)),IF(Q37="Probabilidad",AB36,""))),"")</f>
        <v/>
      </c>
      <c r="AC37" s="61" t="str">
        <f t="shared" si="6"/>
        <v/>
      </c>
      <c r="AD37" s="67"/>
      <c r="AE37" s="66"/>
      <c r="AF37" s="64"/>
      <c r="AG37" s="64"/>
      <c r="AH37" s="65"/>
      <c r="AI37" s="65"/>
      <c r="AJ37" s="64"/>
      <c r="AK37" s="54"/>
    </row>
    <row r="38" ht="16.5" customHeight="1">
      <c r="A38" s="46"/>
      <c r="B38" s="46"/>
      <c r="C38" s="46"/>
      <c r="D38" s="46"/>
      <c r="E38" s="46"/>
      <c r="F38" s="46"/>
      <c r="G38" s="46"/>
      <c r="H38" s="46"/>
      <c r="I38" s="46"/>
      <c r="J38" s="46"/>
      <c r="K38" s="46"/>
      <c r="L38" s="46"/>
      <c r="M38" s="46"/>
      <c r="N38" s="46"/>
      <c r="O38" s="54">
        <v>3.0</v>
      </c>
      <c r="P38" s="55"/>
      <c r="Q38" s="54" t="str">
        <f t="shared" si="1"/>
        <v/>
      </c>
      <c r="R38" s="56"/>
      <c r="S38" s="56"/>
      <c r="T38" s="57" t="str">
        <f t="shared" si="19"/>
        <v/>
      </c>
      <c r="U38" s="58"/>
      <c r="V38" s="58"/>
      <c r="W38" s="58"/>
      <c r="X38" s="59" t="str">
        <f>IFERROR(IF(AND(Q37="Probabilidad",Q38="Probabilidad"),(Z37-(+Z37*T38)),IF(AND(Q37="Impacto",Q38="Probabilidad"),(Z36-(+Z36*T38)),IF(Q38="Impacto",Z37,""))),"")</f>
        <v/>
      </c>
      <c r="Y38" s="60" t="str">
        <f t="shared" si="3"/>
        <v/>
      </c>
      <c r="Z38" s="57" t="str">
        <f t="shared" si="4"/>
        <v/>
      </c>
      <c r="AA38" s="60" t="str">
        <f t="shared" si="5"/>
        <v/>
      </c>
      <c r="AB38" s="57" t="str">
        <f>IFERROR(IF(AND(Q37="Impacto",Q38="Impacto"),(AB37-(+AB37*T38)),IF(AND(Q37="Probabilidad",Q38="Impacto"),(AB36-(+AB36*T38)),IF(Q38="Probabilidad",AB37,""))),"")</f>
        <v/>
      </c>
      <c r="AC38" s="61" t="str">
        <f t="shared" si="6"/>
        <v/>
      </c>
      <c r="AD38" s="68"/>
      <c r="AE38" s="46"/>
      <c r="AF38" s="64"/>
      <c r="AG38" s="64"/>
      <c r="AH38" s="65"/>
      <c r="AI38" s="65"/>
      <c r="AJ38" s="64"/>
      <c r="AK38" s="54"/>
    </row>
    <row r="39" ht="16.5" hidden="1" customHeight="1">
      <c r="A39" s="54"/>
      <c r="B39" s="70"/>
      <c r="C39" s="70"/>
      <c r="D39" s="70"/>
      <c r="E39" s="70"/>
      <c r="F39" s="70"/>
      <c r="G39" s="71"/>
      <c r="H39" s="72" t="str">
        <f t="shared" ref="H39:H41" si="32">IF(G39&lt;=0,"",IF(G39&lt;=2,"Muy Baja",IF(G39&lt;=24,"Baja",IF(G39&lt;=500,"Media",IF(G39&lt;=5000,"Alta","Muy Alta")))))</f>
        <v/>
      </c>
      <c r="I39" s="73" t="str">
        <f t="shared" ref="I39:I41" si="33">IF(H39="","",IF(H39="Muy Baja",0.2,IF(H39="Baja",0.4,IF(H39="Media",0.6,IF(H39="Alta",0.8,IF(H39="Muy Alta",1,))))))</f>
        <v/>
      </c>
      <c r="J39" s="73"/>
      <c r="K39" s="73" t="str">
        <f>IF(NOT(ISERROR(MATCH(J39,'Tabla Impacto'!$B$221:$B$223,0))),'Tabla Impacto'!$F$223&amp;"Por favor no seleccionar los criterios de impacto(Afectación Económica o presupuestal y Pérdida Reputacional)",J39)</f>
        <v/>
      </c>
      <c r="L39" s="72" t="str">
        <f>IF(OR(K39='Tabla Impacto'!$C$11,K39='Tabla Impacto'!$D$11),"Leve",IF(OR(K39='Tabla Impacto'!$C$12,K39='Tabla Impacto'!$D$12),"Menor",IF(OR(K39='Tabla Impacto'!$C$13,K39='Tabla Impacto'!$D$13),"Moderado",IF(OR(K39='Tabla Impacto'!$C$14,K39='Tabla Impacto'!$D$14),"Mayor",IF(OR(K39='Tabla Impacto'!$C$15,K39='Tabla Impacto'!$D$15),"Catastrófico","")))))</f>
        <v/>
      </c>
      <c r="M39" s="73" t="str">
        <f t="shared" ref="M39:M41" si="34">IF(L39="","",IF(L39="Leve",0.2,IF(L39="Menor",0.4,IF(L39="Moderado",0.6,IF(L39="Mayor",0.8,IF(L39="Catastrófico",1,))))))</f>
        <v/>
      </c>
      <c r="N39" s="74" t="str">
        <f t="shared" ref="N39:N41" si="35">IF(OR(AND(H39="Muy Baja",L39="Leve"),AND(H39="Muy Baja",L39="Menor"),AND(H39="Baja",L39="Leve")),"Bajo",IF(OR(AND(H39="Muy baja",L39="Moderado"),AND(H39="Baja",L39="Menor"),AND(H39="Baja",L39="Moderado"),AND(H39="Media",L39="Leve"),AND(H39="Media",L39="Menor"),AND(H39="Media",L39="Moderado"),AND(H39="Alta",L39="Leve"),AND(H39="Alta",L39="Menor")),"Moderado",IF(OR(AND(H39="Muy Baja",L39="Mayor"),AND(H39="Baja",L39="Mayor"),AND(H39="Media",L39="Mayor"),AND(H39="Alta",L39="Moderado"),AND(H39="Alta",L39="Mayor"),AND(H39="Muy Alta",L39="Leve"),AND(H39="Muy Alta",L39="Menor"),AND(H39="Muy Alta",L39="Moderado"),AND(H39="Muy Alta",L39="Mayor")),"Alto",IF(OR(AND(H39="Muy Baja",L39="Catastrófico"),AND(H39="Baja",L39="Catastrófico"),AND(H39="Media",L39="Catastrófico"),AND(H39="Alta",L39="Catastrófico"),AND(H39="Muy Alta",L39="Catastrófico")),"Extremo",""))))</f>
        <v/>
      </c>
      <c r="O39" s="54"/>
      <c r="P39" s="55"/>
      <c r="Q39" s="54" t="str">
        <f t="shared" si="1"/>
        <v/>
      </c>
      <c r="R39" s="56"/>
      <c r="S39" s="56"/>
      <c r="T39" s="57" t="str">
        <f t="shared" si="19"/>
        <v/>
      </c>
      <c r="U39" s="56"/>
      <c r="V39" s="56"/>
      <c r="W39" s="56"/>
      <c r="X39" s="59" t="str">
        <f t="shared" ref="X39:X41" si="36">IFERROR(IF(Q39="Probabilidad",(I39-(+I39*T39)),IF(Q39="Impacto",I39,"")),"")</f>
        <v/>
      </c>
      <c r="Y39" s="60" t="str">
        <f t="shared" si="3"/>
        <v/>
      </c>
      <c r="Z39" s="57" t="str">
        <f t="shared" si="4"/>
        <v/>
      </c>
      <c r="AA39" s="60" t="str">
        <f t="shared" si="5"/>
        <v/>
      </c>
      <c r="AB39" s="57" t="str">
        <f t="shared" ref="AB39:AB41" si="37">IFERROR(IF(Q39="Impacto",(M39-(+M39*T39)),IF(Q39="Probabilidad",M39,"")),"")</f>
        <v/>
      </c>
      <c r="AC39" s="61" t="str">
        <f t="shared" si="6"/>
        <v/>
      </c>
      <c r="AD39" s="75"/>
      <c r="AE39" s="56"/>
      <c r="AF39" s="64"/>
      <c r="AG39" s="64"/>
      <c r="AH39" s="65"/>
      <c r="AI39" s="65"/>
      <c r="AJ39" s="64"/>
      <c r="AK39" s="54"/>
    </row>
    <row r="40" ht="16.5" hidden="1" customHeight="1">
      <c r="A40" s="54"/>
      <c r="B40" s="70"/>
      <c r="C40" s="70"/>
      <c r="D40" s="70"/>
      <c r="E40" s="70"/>
      <c r="F40" s="70"/>
      <c r="G40" s="71"/>
      <c r="H40" s="72" t="str">
        <f t="shared" si="32"/>
        <v/>
      </c>
      <c r="I40" s="73" t="str">
        <f t="shared" si="33"/>
        <v/>
      </c>
      <c r="J40" s="73"/>
      <c r="K40" s="73" t="str">
        <f>IF(NOT(ISERROR(MATCH(J40,'Tabla Impacto'!$B$221:$B$223,0))),'Tabla Impacto'!$F$223&amp;"Por favor no seleccionar los criterios de impacto(Afectación Económica o presupuestal y Pérdida Reputacional)",J40)</f>
        <v/>
      </c>
      <c r="L40" s="72" t="str">
        <f>IF(OR(K40='Tabla Impacto'!$C$11,K40='Tabla Impacto'!$D$11),"Leve",IF(OR(K40='Tabla Impacto'!$C$12,K40='Tabla Impacto'!$D$12),"Menor",IF(OR(K40='Tabla Impacto'!$C$13,K40='Tabla Impacto'!$D$13),"Moderado",IF(OR(K40='Tabla Impacto'!$C$14,K40='Tabla Impacto'!$D$14),"Mayor",IF(OR(K40='Tabla Impacto'!$C$15,K40='Tabla Impacto'!$D$15),"Catastrófico","")))))</f>
        <v/>
      </c>
      <c r="M40" s="73" t="str">
        <f t="shared" si="34"/>
        <v/>
      </c>
      <c r="N40" s="74" t="str">
        <f t="shared" si="35"/>
        <v/>
      </c>
      <c r="O40" s="54"/>
      <c r="P40" s="55"/>
      <c r="Q40" s="54" t="str">
        <f t="shared" si="1"/>
        <v/>
      </c>
      <c r="R40" s="56"/>
      <c r="S40" s="56"/>
      <c r="T40" s="57" t="str">
        <f t="shared" si="19"/>
        <v/>
      </c>
      <c r="U40" s="56"/>
      <c r="V40" s="56"/>
      <c r="W40" s="56"/>
      <c r="X40" s="59" t="str">
        <f t="shared" si="36"/>
        <v/>
      </c>
      <c r="Y40" s="60" t="str">
        <f t="shared" si="3"/>
        <v/>
      </c>
      <c r="Z40" s="57" t="str">
        <f t="shared" si="4"/>
        <v/>
      </c>
      <c r="AA40" s="60" t="str">
        <f t="shared" si="5"/>
        <v/>
      </c>
      <c r="AB40" s="57" t="str">
        <f t="shared" si="37"/>
        <v/>
      </c>
      <c r="AC40" s="61" t="str">
        <f t="shared" si="6"/>
        <v/>
      </c>
      <c r="AD40" s="75"/>
      <c r="AE40" s="56"/>
      <c r="AF40" s="64"/>
      <c r="AG40" s="64"/>
      <c r="AH40" s="65"/>
      <c r="AI40" s="65"/>
      <c r="AJ40" s="64"/>
      <c r="AK40" s="54"/>
    </row>
    <row r="41" ht="16.5" customHeight="1">
      <c r="A41" s="48">
        <v>6.0</v>
      </c>
      <c r="B41" s="49"/>
      <c r="C41" s="49"/>
      <c r="D41" s="49"/>
      <c r="E41" s="49"/>
      <c r="F41" s="49"/>
      <c r="G41" s="48"/>
      <c r="H41" s="51" t="str">
        <f t="shared" si="32"/>
        <v/>
      </c>
      <c r="I41" s="52" t="str">
        <f t="shared" si="33"/>
        <v/>
      </c>
      <c r="J41" s="52"/>
      <c r="K41" s="52" t="str">
        <f>IF(NOT(ISERROR(MATCH(J41,'[1]Tabla Impacto'!$B$221:$B$223,0))),'[1]Tabla Impacto'!$F$223&amp;"Por favor no seleccionar los criterios de impacto(Afectación Económica o presupuestal y Pérdida Reputacional)",J41)</f>
        <v/>
      </c>
      <c r="L41" s="51" t="str">
        <f>IF(OR(K41='[1]Tabla Impacto'!$C$11,K41='[1]Tabla Impacto'!$D$11),"Leve",IF(OR(K41='[1]Tabla Impacto'!$C$12,K41='[1]Tabla Impacto'!$D$12),"Menor",IF(OR(K41='[1]Tabla Impacto'!$C$13,K41='[1]Tabla Impacto'!$D$13),"Moderado",IF(OR(K41='[1]Tabla Impacto'!$C$14,K41='[1]Tabla Impacto'!$D$14),"Mayor",IF(OR(K41='[1]Tabla Impacto'!$C$15,K41='[1]Tabla Impacto'!$D$15),"Catastrófico","")))))</f>
        <v>#REF!</v>
      </c>
      <c r="M41" s="52" t="str">
        <f t="shared" si="34"/>
        <v>#REF!</v>
      </c>
      <c r="N41" s="53" t="str">
        <f t="shared" si="35"/>
        <v>#REF!</v>
      </c>
      <c r="O41" s="54">
        <v>1.0</v>
      </c>
      <c r="P41" s="55"/>
      <c r="Q41" s="54" t="str">
        <f t="shared" si="1"/>
        <v/>
      </c>
      <c r="R41" s="56"/>
      <c r="S41" s="56"/>
      <c r="T41" s="57" t="str">
        <f t="shared" si="19"/>
        <v/>
      </c>
      <c r="U41" s="58"/>
      <c r="V41" s="58"/>
      <c r="W41" s="58"/>
      <c r="X41" s="59" t="str">
        <f t="shared" si="36"/>
        <v/>
      </c>
      <c r="Y41" s="60" t="str">
        <f t="shared" si="3"/>
        <v/>
      </c>
      <c r="Z41" s="57" t="str">
        <f t="shared" si="4"/>
        <v/>
      </c>
      <c r="AA41" s="60" t="str">
        <f t="shared" si="5"/>
        <v/>
      </c>
      <c r="AB41" s="57" t="str">
        <f t="shared" si="37"/>
        <v/>
      </c>
      <c r="AC41" s="61" t="str">
        <f t="shared" si="6"/>
        <v/>
      </c>
      <c r="AD41" s="62" t="b">
        <f>IFERROR(IF(OR(AND(AC41="Bajo",AC42="Bajo",AC43="Bajo"),AND(AC41="Bajo",AC42="Bajo",AC43=""),AND(AC41="Bajo",AC42="",AC43="")),"Bajo",IF(OR(AND(AC41="Bajo",AC42="Bajo",AC43="Moderado"),AND(AC41="Bajo",AC42="Moderado",AC43="Moderado"),AND(AC41="Moderado",AC42="Moderado",AC43="Moderado"),AND(AC41="Bajo",AC42="Moderado",AC43=""),AND(AC41="Moderado",AC42="Bajo",AC43=""),AND(AC41="Moderado",AC42="Moderado",AC43=""),AND(AC41="Moderado",AC42="",AC43="")),"Moderado",IF(OR(AND(AC41="Bajo",AC42="Bajo",AC43="Alto"),AND(AC41="Bajo",AC42="Moderado",AC43="Alto"),AND(AC41="Moderado",AC42="Bajo",AC43="Alto"),AND(AC41="Moderado",AC42="Alto",AC43="Bajo"),AND(AC41="Moderado",AC42="Moderado",AC43="Alto"),AND(AC41="Alto",AC42="Bajo",AC43="Bajo"),AND(AC41="Alto",AC42="Moderado",AC43="Bajo"),AND(AC41="Alto",AC42="Moderado",AC43="Moderado"),AND(AC41="Alto",AC42="Alto",AC43="Bajo"),AND(AC41="Alto",AC42="Alto",AC43="Moderado"),AND(AC41="Alto",AC42="Alto",AC43="Alto"),AND(AC41="Alto",AC42="Bajo",AC43=""),AND(AC41="Alto",AC42="Moderado",AC43=""),AND(AC41="Alto",AC42="Alto",AC43=""),AND(AC41="Bajo",AC42="Alto",AC43=""),AND(AC41="Moderado",AC42="Alto",AC43=""),AND(AC41="Alto",AC42="",AC43="")),"Alto",IF(OR(AND(AC41="Bajo",AC42="Bajo",AC43="Extremo"),AND(AC41="Bajo",AC42="Moderado",AC43="Extremo"),AND(AC41="Bajo",AC42="Alto",AC43="Extremo"),AND(AC41="Moderado",AC42="Bajo",AC43="Extremo"),AND(AC41="Moderado",AC42="Alto",AC43="Extremo"),AND(AC41="Moderado",AC42="Moderado",AC43="Extremo"),AND(AC41="Alto",AC42="Bajo",AC43="Extremo"),AND(AC41="Alto",AC42="Moderado",AC43="Extremo"),AND(AC41="Alto",AC42="Alto",AC43="Extremo"),AND(AC41="Extremo",AC42="Bajo",AC43="Bajo"),AND(AC41="Extremo",AC42="Bajo",AC43="Moderado"),AND(AC41="Extremo",AC42="Bajo",AC43="Alto"),AND(AC41="Extremo",AC42="Moderado",AC43="Bajo"),AND(AC41="Extremo",AC42="Moderado",AC43="Moderado"),AND(AC41="Extremo",AC42="Moderado",AC43="Alto"),AND(AC41="Extremo",AC42="Alto",AC43="Bajo"),AND(AC41="Extremo",AC42="Alto",AC43="Moderado"),AND(AC41="Extremo",AC42="Alto",AC43="Alto"),AND(AC41="Extremo",AC42="Extremo",AC43="Bajo"),AND(AC41="Extremo",AC42="Extremo",AC43="Moderado"),AND(AC41="Extremo",AC42="Extremo",AC43="Alto"),AND(AC41="Extremo",AC42="Extremo",AC43="Extremo"),AND(AC41="Extremo",AC42="Bajo",AC43=""),AND(AC41="Extremo",AC42="Moderado",AC43=""),AND(AC41="Extremo",AC42="Alto",AC43=""),AND(AC41="Extremo",AC42="",AC43="")),"Extremo")))),"")</f>
        <v>0</v>
      </c>
      <c r="AE41" s="63"/>
      <c r="AF41" s="64"/>
      <c r="AG41" s="64"/>
      <c r="AH41" s="65"/>
      <c r="AI41" s="65"/>
      <c r="AJ41" s="64"/>
      <c r="AK41" s="54"/>
    </row>
    <row r="42" ht="16.5" customHeight="1">
      <c r="A42" s="66"/>
      <c r="B42" s="66"/>
      <c r="C42" s="66"/>
      <c r="D42" s="66"/>
      <c r="E42" s="66"/>
      <c r="F42" s="66"/>
      <c r="G42" s="66"/>
      <c r="H42" s="66"/>
      <c r="I42" s="66"/>
      <c r="J42" s="66"/>
      <c r="K42" s="66"/>
      <c r="L42" s="66"/>
      <c r="M42" s="66"/>
      <c r="N42" s="66"/>
      <c r="O42" s="54">
        <v>2.0</v>
      </c>
      <c r="P42" s="55"/>
      <c r="Q42" s="54" t="str">
        <f t="shared" si="1"/>
        <v/>
      </c>
      <c r="R42" s="56"/>
      <c r="S42" s="56"/>
      <c r="T42" s="57" t="str">
        <f t="shared" si="19"/>
        <v/>
      </c>
      <c r="U42" s="58"/>
      <c r="V42" s="58"/>
      <c r="W42" s="58"/>
      <c r="X42" s="59" t="str">
        <f>IFERROR(IF(AND(Q41="Probabilidad",Q42="Probabilidad"),(Z41-(+Z41*T42)),IF(Q42="Probabilidad",(I41-(+I41*T42)),IF(Q42="Impacto",Z41,""))),"")</f>
        <v/>
      </c>
      <c r="Y42" s="60" t="str">
        <f t="shared" si="3"/>
        <v/>
      </c>
      <c r="Z42" s="57" t="str">
        <f t="shared" si="4"/>
        <v/>
      </c>
      <c r="AA42" s="60" t="str">
        <f t="shared" si="5"/>
        <v/>
      </c>
      <c r="AB42" s="57" t="str">
        <f>IFERROR(IF(AND(Q41="Impacto",Q42="Impacto"),(AB41-(+AB41*T42)),IF(Q42="Impacto",($M$16-(+$M$16*T42)),IF(Q42="Probabilidad",AB41,""))),"")</f>
        <v/>
      </c>
      <c r="AC42" s="61" t="str">
        <f t="shared" si="6"/>
        <v/>
      </c>
      <c r="AD42" s="67"/>
      <c r="AE42" s="66"/>
      <c r="AF42" s="64"/>
      <c r="AG42" s="64"/>
      <c r="AH42" s="65"/>
      <c r="AI42" s="65"/>
      <c r="AJ42" s="64"/>
      <c r="AK42" s="54"/>
    </row>
    <row r="43" ht="16.5" customHeight="1">
      <c r="A43" s="46"/>
      <c r="B43" s="46"/>
      <c r="C43" s="46"/>
      <c r="D43" s="46"/>
      <c r="E43" s="46"/>
      <c r="F43" s="46"/>
      <c r="G43" s="46"/>
      <c r="H43" s="46"/>
      <c r="I43" s="46"/>
      <c r="J43" s="46"/>
      <c r="K43" s="46"/>
      <c r="L43" s="46"/>
      <c r="M43" s="46"/>
      <c r="N43" s="46"/>
      <c r="O43" s="54">
        <v>3.0</v>
      </c>
      <c r="P43" s="55"/>
      <c r="Q43" s="54" t="str">
        <f t="shared" si="1"/>
        <v/>
      </c>
      <c r="R43" s="56"/>
      <c r="S43" s="56"/>
      <c r="T43" s="57" t="str">
        <f t="shared" si="19"/>
        <v/>
      </c>
      <c r="U43" s="58"/>
      <c r="V43" s="58"/>
      <c r="W43" s="58"/>
      <c r="X43" s="59" t="str">
        <f>IFERROR(IF(AND(Q42="Probabilidad",Q43="Probabilidad"),(Z42-(+Z42*T43)),IF(AND(Q42="Impacto",Q43="Probabilidad"),(Z41-(+Z41*T43)),IF(Q43="Impacto",Z42,""))),"")</f>
        <v/>
      </c>
      <c r="Y43" s="60" t="str">
        <f t="shared" si="3"/>
        <v/>
      </c>
      <c r="Z43" s="57" t="str">
        <f t="shared" si="4"/>
        <v/>
      </c>
      <c r="AA43" s="60" t="str">
        <f t="shared" si="5"/>
        <v/>
      </c>
      <c r="AB43" s="57" t="str">
        <f>IFERROR(IF(AND(Q42="Impacto",Q43="Impacto"),(AB42-(+AB42*T43)),IF(AND(Q42="Probabilidad",Q43="Impacto"),(AB41-(+AB41*T43)),IF(Q43="Probabilidad",AB42,""))),"")</f>
        <v/>
      </c>
      <c r="AC43" s="61" t="str">
        <f t="shared" si="6"/>
        <v/>
      </c>
      <c r="AD43" s="68"/>
      <c r="AE43" s="46"/>
      <c r="AF43" s="64"/>
      <c r="AG43" s="64"/>
      <c r="AH43" s="65"/>
      <c r="AI43" s="65"/>
      <c r="AJ43" s="64"/>
      <c r="AK43" s="54"/>
    </row>
    <row r="44" ht="16.5" hidden="1" customHeight="1">
      <c r="A44" s="54"/>
      <c r="B44" s="70"/>
      <c r="C44" s="70"/>
      <c r="D44" s="70"/>
      <c r="E44" s="70"/>
      <c r="F44" s="70"/>
      <c r="G44" s="71"/>
      <c r="H44" s="72" t="str">
        <f t="shared" ref="H44:H45" si="38">IF(G44&lt;=0,"",IF(G44&lt;=2,"Muy Baja",IF(G44&lt;=24,"Baja",IF(G44&lt;=500,"Media",IF(G44&lt;=5000,"Alta","Muy Alta")))))</f>
        <v/>
      </c>
      <c r="I44" s="73" t="str">
        <f t="shared" ref="I44:I45" si="39">IF(H44="","",IF(H44="Muy Baja",0.2,IF(H44="Baja",0.4,IF(H44="Media",0.6,IF(H44="Alta",0.8,IF(H44="Muy Alta",1,))))))</f>
        <v/>
      </c>
      <c r="J44" s="73"/>
      <c r="K44" s="73" t="str">
        <f>IF(NOT(ISERROR(MATCH(J44,'Tabla Impacto'!$B$221:$B$223,0))),'Tabla Impacto'!$F$223&amp;"Por favor no seleccionar los criterios de impacto(Afectación Económica o presupuestal y Pérdida Reputacional)",J44)</f>
        <v/>
      </c>
      <c r="L44" s="72" t="str">
        <f>IF(OR(K44='Tabla Impacto'!$C$11,K44='Tabla Impacto'!$D$11),"Leve",IF(OR(K44='Tabla Impacto'!$C$12,K44='Tabla Impacto'!$D$12),"Menor",IF(OR(K44='Tabla Impacto'!$C$13,K44='Tabla Impacto'!$D$13),"Moderado",IF(OR(K44='Tabla Impacto'!$C$14,K44='Tabla Impacto'!$D$14),"Mayor",IF(OR(K44='Tabla Impacto'!$C$15,K44='Tabla Impacto'!$D$15),"Catastrófico","")))))</f>
        <v/>
      </c>
      <c r="M44" s="73" t="str">
        <f t="shared" ref="M44:M45" si="40">IF(L44="","",IF(L44="Leve",0.2,IF(L44="Menor",0.4,IF(L44="Moderado",0.6,IF(L44="Mayor",0.8,IF(L44="Catastrófico",1,))))))</f>
        <v/>
      </c>
      <c r="N44" s="74" t="str">
        <f t="shared" ref="N44:N45" si="41">IF(OR(AND(H44="Muy Baja",L44="Leve"),AND(H44="Muy Baja",L44="Menor"),AND(H44="Baja",L44="Leve")),"Bajo",IF(OR(AND(H44="Muy baja",L44="Moderado"),AND(H44="Baja",L44="Menor"),AND(H44="Baja",L44="Moderado"),AND(H44="Media",L44="Leve"),AND(H44="Media",L44="Menor"),AND(H44="Media",L44="Moderado"),AND(H44="Alta",L44="Leve"),AND(H44="Alta",L44="Menor")),"Moderado",IF(OR(AND(H44="Muy Baja",L44="Mayor"),AND(H44="Baja",L44="Mayor"),AND(H44="Media",L44="Mayor"),AND(H44="Alta",L44="Moderado"),AND(H44="Alta",L44="Mayor"),AND(H44="Muy Alta",L44="Leve"),AND(H44="Muy Alta",L44="Menor"),AND(H44="Muy Alta",L44="Moderado"),AND(H44="Muy Alta",L44="Mayor")),"Alto",IF(OR(AND(H44="Muy Baja",L44="Catastrófico"),AND(H44="Baja",L44="Catastrófico"),AND(H44="Media",L44="Catastrófico"),AND(H44="Alta",L44="Catastrófico"),AND(H44="Muy Alta",L44="Catastrófico")),"Extremo",""))))</f>
        <v/>
      </c>
      <c r="O44" s="54"/>
      <c r="P44" s="64"/>
      <c r="Q44" s="54"/>
      <c r="R44" s="56"/>
      <c r="S44" s="56"/>
      <c r="T44" s="57" t="str">
        <f t="shared" si="19"/>
        <v/>
      </c>
      <c r="U44" s="56"/>
      <c r="V44" s="56"/>
      <c r="W44" s="56"/>
      <c r="X44" s="59" t="str">
        <f t="shared" ref="X44:X45" si="42">IFERROR(IF(Q44="Probabilidad",(I44-(+I44*T44)),IF(Q44="Impacto",I44,"")),"")</f>
        <v/>
      </c>
      <c r="Y44" s="60" t="str">
        <f t="shared" si="3"/>
        <v/>
      </c>
      <c r="Z44" s="57" t="str">
        <f t="shared" si="4"/>
        <v/>
      </c>
      <c r="AA44" s="60" t="str">
        <f t="shared" si="5"/>
        <v/>
      </c>
      <c r="AB44" s="57" t="str">
        <f t="shared" ref="AB44:AB45" si="43">IFERROR(IF(Q44="Impacto",(M44-(+M44*T44)),IF(Q44="Probabilidad",M44,"")),"")</f>
        <v/>
      </c>
      <c r="AC44" s="61" t="str">
        <f t="shared" si="6"/>
        <v/>
      </c>
      <c r="AD44" s="75"/>
      <c r="AE44" s="56"/>
      <c r="AF44" s="64"/>
      <c r="AG44" s="64"/>
      <c r="AH44" s="65"/>
      <c r="AI44" s="65"/>
      <c r="AJ44" s="64"/>
      <c r="AK44" s="54"/>
    </row>
    <row r="45" ht="16.5" hidden="1" customHeight="1">
      <c r="A45" s="54"/>
      <c r="B45" s="70"/>
      <c r="C45" s="70"/>
      <c r="D45" s="70"/>
      <c r="E45" s="70"/>
      <c r="F45" s="70"/>
      <c r="G45" s="71"/>
      <c r="H45" s="72" t="str">
        <f t="shared" si="38"/>
        <v/>
      </c>
      <c r="I45" s="73" t="str">
        <f t="shared" si="39"/>
        <v/>
      </c>
      <c r="J45" s="73"/>
      <c r="K45" s="73" t="str">
        <f>IF(NOT(ISERROR(MATCH(J45,'Tabla Impacto'!$B$221:$B$223,0))),'Tabla Impacto'!$F$223&amp;"Por favor no seleccionar los criterios de impacto(Afectación Económica o presupuestal y Pérdida Reputacional)",J45)</f>
        <v/>
      </c>
      <c r="L45" s="72" t="str">
        <f>IF(OR(K45='Tabla Impacto'!$C$11,K45='Tabla Impacto'!$D$11),"Leve",IF(OR(K45='Tabla Impacto'!$C$12,K45='Tabla Impacto'!$D$12),"Menor",IF(OR(K45='Tabla Impacto'!$C$13,K45='Tabla Impacto'!$D$13),"Moderado",IF(OR(K45='Tabla Impacto'!$C$14,K45='Tabla Impacto'!$D$14),"Mayor",IF(OR(K45='Tabla Impacto'!$C$15,K45='Tabla Impacto'!$D$15),"Catastrófico","")))))</f>
        <v/>
      </c>
      <c r="M45" s="73" t="str">
        <f t="shared" si="40"/>
        <v/>
      </c>
      <c r="N45" s="74" t="str">
        <f t="shared" si="41"/>
        <v/>
      </c>
      <c r="O45" s="54"/>
      <c r="P45" s="64"/>
      <c r="Q45" s="54" t="str">
        <f>IF(OR(R45="Preventivo",R45="Detectivo"),"Probabilidad",IF(R45="Correctivo","Impacto",""))</f>
        <v/>
      </c>
      <c r="R45" s="56"/>
      <c r="S45" s="56"/>
      <c r="T45" s="57" t="str">
        <f t="shared" si="19"/>
        <v/>
      </c>
      <c r="U45" s="56"/>
      <c r="V45" s="56"/>
      <c r="W45" s="56"/>
      <c r="X45" s="59" t="str">
        <f t="shared" si="42"/>
        <v/>
      </c>
      <c r="Y45" s="60" t="str">
        <f t="shared" si="3"/>
        <v/>
      </c>
      <c r="Z45" s="57" t="str">
        <f t="shared" si="4"/>
        <v/>
      </c>
      <c r="AA45" s="60" t="str">
        <f t="shared" si="5"/>
        <v/>
      </c>
      <c r="AB45" s="57" t="str">
        <f t="shared" si="43"/>
        <v/>
      </c>
      <c r="AC45" s="61" t="str">
        <f t="shared" si="6"/>
        <v/>
      </c>
      <c r="AD45" s="75"/>
      <c r="AE45" s="56"/>
      <c r="AF45" s="64"/>
      <c r="AG45" s="64"/>
      <c r="AH45" s="65"/>
      <c r="AI45" s="65"/>
      <c r="AJ45" s="64"/>
      <c r="AK45" s="54"/>
    </row>
    <row r="46" ht="16.5" customHeight="1">
      <c r="A46" s="54"/>
      <c r="B46" s="78" t="s">
        <v>77</v>
      </c>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30"/>
    </row>
    <row r="47" ht="16.5" customHeight="1">
      <c r="A47" s="20"/>
      <c r="B47" s="79" t="s">
        <v>78</v>
      </c>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80"/>
      <c r="AE47" s="20"/>
      <c r="AF47" s="20"/>
      <c r="AG47" s="20"/>
      <c r="AH47" s="20"/>
      <c r="AI47" s="20"/>
      <c r="AJ47" s="20"/>
      <c r="AK47" s="20"/>
    </row>
    <row r="48" ht="16.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80"/>
      <c r="AE48" s="20"/>
      <c r="AF48" s="20"/>
      <c r="AG48" s="20"/>
      <c r="AH48" s="20"/>
      <c r="AI48" s="20"/>
      <c r="AJ48" s="20"/>
      <c r="AK48" s="20"/>
    </row>
    <row r="49" ht="16.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E49" s="20"/>
      <c r="AF49" s="20"/>
      <c r="AG49" s="20"/>
      <c r="AH49" s="20"/>
      <c r="AI49" s="20"/>
      <c r="AJ49" s="20"/>
      <c r="AK49" s="20"/>
    </row>
    <row r="50" ht="16.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E50" s="20"/>
      <c r="AF50" s="20"/>
      <c r="AG50" s="20"/>
      <c r="AH50" s="20"/>
      <c r="AI50" s="20"/>
      <c r="AJ50" s="20"/>
      <c r="AK50" s="20"/>
    </row>
    <row r="51" ht="16.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E51" s="20"/>
      <c r="AF51" s="20"/>
      <c r="AG51" s="20"/>
      <c r="AH51" s="20"/>
      <c r="AI51" s="20"/>
      <c r="AJ51" s="20"/>
      <c r="AK51" s="20"/>
    </row>
    <row r="52" ht="16.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E52" s="20"/>
      <c r="AF52" s="20"/>
      <c r="AG52" s="20"/>
      <c r="AH52" s="20"/>
      <c r="AI52" s="20"/>
      <c r="AJ52" s="20"/>
      <c r="AK52" s="20"/>
    </row>
    <row r="53" ht="16.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E53" s="20"/>
      <c r="AF53" s="20"/>
      <c r="AG53" s="20"/>
      <c r="AH53" s="20"/>
      <c r="AI53" s="20"/>
      <c r="AJ53" s="20"/>
      <c r="AK53" s="20"/>
    </row>
    <row r="54" ht="16.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E54" s="20"/>
      <c r="AF54" s="20"/>
      <c r="AG54" s="20"/>
      <c r="AH54" s="20"/>
      <c r="AI54" s="20"/>
      <c r="AJ54" s="20"/>
      <c r="AK54" s="20"/>
    </row>
    <row r="55" ht="16.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E55" s="20"/>
      <c r="AF55" s="20"/>
      <c r="AG55" s="20"/>
      <c r="AH55" s="20"/>
      <c r="AI55" s="20"/>
      <c r="AJ55" s="20"/>
      <c r="AK55" s="20"/>
    </row>
    <row r="56" ht="16.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E56" s="20"/>
      <c r="AF56" s="20"/>
      <c r="AG56" s="20"/>
      <c r="AH56" s="20"/>
      <c r="AI56" s="20"/>
      <c r="AJ56" s="20"/>
      <c r="AK56" s="20"/>
    </row>
    <row r="57" ht="16.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E57" s="20"/>
      <c r="AF57" s="20"/>
      <c r="AG57" s="20"/>
      <c r="AH57" s="20"/>
      <c r="AI57" s="20"/>
      <c r="AJ57" s="20"/>
      <c r="AK57" s="20"/>
    </row>
    <row r="58" ht="16.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E58" s="20"/>
      <c r="AF58" s="20"/>
      <c r="AG58" s="20"/>
      <c r="AH58" s="20"/>
      <c r="AI58" s="20"/>
      <c r="AJ58" s="20"/>
      <c r="AK58" s="20"/>
    </row>
    <row r="59" ht="16.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E59" s="20"/>
      <c r="AF59" s="20"/>
      <c r="AG59" s="20"/>
      <c r="AH59" s="20"/>
      <c r="AI59" s="20"/>
      <c r="AJ59" s="20"/>
      <c r="AK59" s="20"/>
    </row>
    <row r="60" ht="16.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E60" s="20"/>
      <c r="AF60" s="20"/>
      <c r="AG60" s="20"/>
      <c r="AH60" s="20"/>
      <c r="AI60" s="20"/>
      <c r="AJ60" s="20"/>
      <c r="AK60" s="20"/>
    </row>
    <row r="61" ht="16.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E61" s="20"/>
      <c r="AF61" s="20"/>
      <c r="AG61" s="20"/>
      <c r="AH61" s="20"/>
      <c r="AI61" s="20"/>
      <c r="AJ61" s="20"/>
      <c r="AK61" s="20"/>
    </row>
    <row r="62" ht="16.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E62" s="20"/>
      <c r="AF62" s="20"/>
      <c r="AG62" s="20"/>
      <c r="AH62" s="20"/>
      <c r="AI62" s="20"/>
      <c r="AJ62" s="20"/>
      <c r="AK62" s="20"/>
    </row>
    <row r="63" ht="16.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E63" s="20"/>
      <c r="AF63" s="20"/>
      <c r="AG63" s="20"/>
      <c r="AH63" s="20"/>
      <c r="AI63" s="20"/>
      <c r="AJ63" s="20"/>
      <c r="AK63" s="20"/>
    </row>
    <row r="64" ht="16.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E64" s="20"/>
      <c r="AF64" s="20"/>
      <c r="AG64" s="20"/>
      <c r="AH64" s="20"/>
      <c r="AI64" s="20"/>
      <c r="AJ64" s="20"/>
      <c r="AK64" s="20"/>
    </row>
    <row r="65" ht="16.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E65" s="20"/>
      <c r="AF65" s="20"/>
      <c r="AG65" s="20"/>
      <c r="AH65" s="20"/>
      <c r="AI65" s="20"/>
      <c r="AJ65" s="20"/>
      <c r="AK65" s="20"/>
    </row>
    <row r="66" ht="16.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E66" s="20"/>
      <c r="AF66" s="20"/>
      <c r="AG66" s="20"/>
      <c r="AH66" s="20"/>
      <c r="AI66" s="20"/>
      <c r="AJ66" s="20"/>
      <c r="AK66" s="20"/>
    </row>
    <row r="67" ht="16.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E67" s="20"/>
      <c r="AF67" s="20"/>
      <c r="AG67" s="20"/>
      <c r="AH67" s="20"/>
      <c r="AI67" s="20"/>
      <c r="AJ67" s="20"/>
      <c r="AK67" s="20"/>
    </row>
    <row r="68" ht="16.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E68" s="20"/>
      <c r="AF68" s="20"/>
      <c r="AG68" s="20"/>
      <c r="AH68" s="20"/>
      <c r="AI68" s="20"/>
      <c r="AJ68" s="20"/>
      <c r="AK68" s="20"/>
    </row>
    <row r="69" ht="16.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E69" s="20"/>
      <c r="AF69" s="20"/>
      <c r="AG69" s="20"/>
      <c r="AH69" s="20"/>
      <c r="AI69" s="20"/>
      <c r="AJ69" s="20"/>
      <c r="AK69" s="20"/>
    </row>
    <row r="70" ht="16.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E70" s="20"/>
      <c r="AF70" s="20"/>
      <c r="AG70" s="20"/>
      <c r="AH70" s="20"/>
      <c r="AI70" s="20"/>
      <c r="AJ70" s="20"/>
      <c r="AK70" s="20"/>
    </row>
    <row r="71" ht="16.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E71" s="20"/>
      <c r="AF71" s="20"/>
      <c r="AG71" s="20"/>
      <c r="AH71" s="20"/>
      <c r="AI71" s="20"/>
      <c r="AJ71" s="20"/>
      <c r="AK71" s="20"/>
    </row>
    <row r="72" ht="16.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E72" s="20"/>
      <c r="AF72" s="20"/>
      <c r="AG72" s="20"/>
      <c r="AH72" s="20"/>
      <c r="AI72" s="20"/>
      <c r="AJ72" s="20"/>
      <c r="AK72" s="20"/>
    </row>
    <row r="73" ht="16.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E73" s="20"/>
      <c r="AF73" s="20"/>
      <c r="AG73" s="20"/>
      <c r="AH73" s="20"/>
      <c r="AI73" s="20"/>
      <c r="AJ73" s="20"/>
      <c r="AK73" s="20"/>
    </row>
    <row r="74" ht="16.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E74" s="20"/>
      <c r="AF74" s="20"/>
      <c r="AG74" s="20"/>
      <c r="AH74" s="20"/>
      <c r="AI74" s="20"/>
      <c r="AJ74" s="20"/>
      <c r="AK74" s="20"/>
    </row>
    <row r="75" ht="16.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E75" s="20"/>
      <c r="AF75" s="20"/>
      <c r="AG75" s="20"/>
      <c r="AH75" s="20"/>
      <c r="AI75" s="20"/>
      <c r="AJ75" s="20"/>
      <c r="AK75" s="20"/>
    </row>
    <row r="76" ht="16.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E76" s="20"/>
      <c r="AF76" s="20"/>
      <c r="AG76" s="20"/>
      <c r="AH76" s="20"/>
      <c r="AI76" s="20"/>
      <c r="AJ76" s="20"/>
      <c r="AK76" s="20"/>
    </row>
    <row r="77" ht="16.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E77" s="20"/>
      <c r="AF77" s="20"/>
      <c r="AG77" s="20"/>
      <c r="AH77" s="20"/>
      <c r="AI77" s="20"/>
      <c r="AJ77" s="20"/>
      <c r="AK77" s="20"/>
    </row>
    <row r="78" ht="16.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E78" s="20"/>
      <c r="AF78" s="20"/>
      <c r="AG78" s="20"/>
      <c r="AH78" s="20"/>
      <c r="AI78" s="20"/>
      <c r="AJ78" s="20"/>
      <c r="AK78" s="20"/>
    </row>
    <row r="79" ht="16.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E79" s="20"/>
      <c r="AF79" s="20"/>
      <c r="AG79" s="20"/>
      <c r="AH79" s="20"/>
      <c r="AI79" s="20"/>
      <c r="AJ79" s="20"/>
      <c r="AK79" s="20"/>
    </row>
    <row r="80" ht="16.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E80" s="20"/>
      <c r="AF80" s="20"/>
      <c r="AG80" s="20"/>
      <c r="AH80" s="20"/>
      <c r="AI80" s="20"/>
      <c r="AJ80" s="20"/>
      <c r="AK80" s="20"/>
    </row>
    <row r="81" ht="16.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E81" s="20"/>
      <c r="AF81" s="20"/>
      <c r="AG81" s="20"/>
      <c r="AH81" s="20"/>
      <c r="AI81" s="20"/>
      <c r="AJ81" s="20"/>
      <c r="AK81" s="20"/>
    </row>
    <row r="82" ht="16.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E82" s="20"/>
      <c r="AF82" s="20"/>
      <c r="AG82" s="20"/>
      <c r="AH82" s="20"/>
      <c r="AI82" s="20"/>
      <c r="AJ82" s="20"/>
      <c r="AK82" s="20"/>
    </row>
    <row r="83" ht="16.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E83" s="20"/>
      <c r="AF83" s="20"/>
      <c r="AG83" s="20"/>
      <c r="AH83" s="20"/>
      <c r="AI83" s="20"/>
      <c r="AJ83" s="20"/>
      <c r="AK83" s="20"/>
    </row>
    <row r="84" ht="16.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E84" s="20"/>
      <c r="AF84" s="20"/>
      <c r="AG84" s="20"/>
      <c r="AH84" s="20"/>
      <c r="AI84" s="20"/>
      <c r="AJ84" s="20"/>
      <c r="AK84" s="20"/>
    </row>
    <row r="85" ht="16.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E85" s="20"/>
      <c r="AF85" s="20"/>
      <c r="AG85" s="20"/>
      <c r="AH85" s="20"/>
      <c r="AI85" s="20"/>
      <c r="AJ85" s="20"/>
      <c r="AK85" s="20"/>
    </row>
    <row r="86" ht="16.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E86" s="20"/>
      <c r="AF86" s="20"/>
      <c r="AG86" s="20"/>
      <c r="AH86" s="20"/>
      <c r="AI86" s="20"/>
      <c r="AJ86" s="20"/>
      <c r="AK86" s="20"/>
    </row>
    <row r="87" ht="16.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E87" s="20"/>
      <c r="AF87" s="20"/>
      <c r="AG87" s="20"/>
      <c r="AH87" s="20"/>
      <c r="AI87" s="20"/>
      <c r="AJ87" s="20"/>
      <c r="AK87" s="20"/>
    </row>
    <row r="88" ht="16.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E88" s="20"/>
      <c r="AF88" s="20"/>
      <c r="AG88" s="20"/>
      <c r="AH88" s="20"/>
      <c r="AI88" s="20"/>
      <c r="AJ88" s="20"/>
      <c r="AK88" s="20"/>
    </row>
    <row r="89" ht="16.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E89" s="20"/>
      <c r="AF89" s="20"/>
      <c r="AG89" s="20"/>
      <c r="AH89" s="20"/>
      <c r="AI89" s="20"/>
      <c r="AJ89" s="20"/>
      <c r="AK89" s="20"/>
    </row>
    <row r="90" ht="16.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E90" s="20"/>
      <c r="AF90" s="20"/>
      <c r="AG90" s="20"/>
      <c r="AH90" s="20"/>
      <c r="AI90" s="20"/>
      <c r="AJ90" s="20"/>
      <c r="AK90" s="20"/>
    </row>
    <row r="91" ht="16.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E91" s="20"/>
      <c r="AF91" s="20"/>
      <c r="AG91" s="20"/>
      <c r="AH91" s="20"/>
      <c r="AI91" s="20"/>
      <c r="AJ91" s="20"/>
      <c r="AK91" s="20"/>
    </row>
    <row r="92" ht="16.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E92" s="20"/>
      <c r="AF92" s="20"/>
      <c r="AG92" s="20"/>
      <c r="AH92" s="20"/>
      <c r="AI92" s="20"/>
      <c r="AJ92" s="20"/>
      <c r="AK92" s="20"/>
    </row>
    <row r="93" ht="16.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E93" s="20"/>
      <c r="AF93" s="20"/>
      <c r="AG93" s="20"/>
      <c r="AH93" s="20"/>
      <c r="AI93" s="20"/>
      <c r="AJ93" s="20"/>
      <c r="AK93" s="20"/>
    </row>
    <row r="94" ht="16.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E94" s="20"/>
      <c r="AF94" s="20"/>
      <c r="AG94" s="20"/>
      <c r="AH94" s="20"/>
      <c r="AI94" s="20"/>
      <c r="AJ94" s="20"/>
      <c r="AK94" s="20"/>
    </row>
    <row r="95" ht="16.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E95" s="20"/>
      <c r="AF95" s="20"/>
      <c r="AG95" s="20"/>
      <c r="AH95" s="20"/>
      <c r="AI95" s="20"/>
      <c r="AJ95" s="20"/>
      <c r="AK95" s="20"/>
    </row>
    <row r="96" ht="16.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E96" s="20"/>
      <c r="AF96" s="20"/>
      <c r="AG96" s="20"/>
      <c r="AH96" s="20"/>
      <c r="AI96" s="20"/>
      <c r="AJ96" s="20"/>
      <c r="AK96" s="20"/>
    </row>
    <row r="97" ht="16.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E97" s="20"/>
      <c r="AF97" s="20"/>
      <c r="AG97" s="20"/>
      <c r="AH97" s="20"/>
      <c r="AI97" s="20"/>
      <c r="AJ97" s="20"/>
      <c r="AK97" s="20"/>
    </row>
    <row r="98" ht="16.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E98" s="20"/>
      <c r="AF98" s="20"/>
      <c r="AG98" s="20"/>
      <c r="AH98" s="20"/>
      <c r="AI98" s="20"/>
      <c r="AJ98" s="20"/>
      <c r="AK98" s="20"/>
    </row>
    <row r="99" ht="16.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E99" s="20"/>
      <c r="AF99" s="20"/>
      <c r="AG99" s="20"/>
      <c r="AH99" s="20"/>
      <c r="AI99" s="20"/>
      <c r="AJ99" s="20"/>
      <c r="AK99" s="20"/>
    </row>
    <row r="100" ht="16.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E100" s="20"/>
      <c r="AF100" s="20"/>
      <c r="AG100" s="20"/>
      <c r="AH100" s="20"/>
      <c r="AI100" s="20"/>
      <c r="AJ100" s="20"/>
      <c r="AK100" s="20"/>
    </row>
    <row r="101" ht="16.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E101" s="20"/>
      <c r="AF101" s="20"/>
      <c r="AG101" s="20"/>
      <c r="AH101" s="20"/>
      <c r="AI101" s="20"/>
      <c r="AJ101" s="20"/>
      <c r="AK101" s="20"/>
    </row>
    <row r="102" ht="16.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E102" s="20"/>
      <c r="AF102" s="20"/>
      <c r="AG102" s="20"/>
      <c r="AH102" s="20"/>
      <c r="AI102" s="20"/>
      <c r="AJ102" s="20"/>
      <c r="AK102" s="20"/>
    </row>
    <row r="103" ht="16.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E103" s="20"/>
      <c r="AF103" s="20"/>
      <c r="AG103" s="20"/>
      <c r="AH103" s="20"/>
      <c r="AI103" s="20"/>
      <c r="AJ103" s="20"/>
      <c r="AK103" s="20"/>
    </row>
    <row r="104" ht="16.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E104" s="20"/>
      <c r="AF104" s="20"/>
      <c r="AG104" s="20"/>
      <c r="AH104" s="20"/>
      <c r="AI104" s="20"/>
      <c r="AJ104" s="20"/>
      <c r="AK104" s="20"/>
    </row>
    <row r="105" ht="16.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E105" s="20"/>
      <c r="AF105" s="20"/>
      <c r="AG105" s="20"/>
      <c r="AH105" s="20"/>
      <c r="AI105" s="20"/>
      <c r="AJ105" s="20"/>
      <c r="AK105" s="20"/>
    </row>
    <row r="106" ht="16.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E106" s="20"/>
      <c r="AF106" s="20"/>
      <c r="AG106" s="20"/>
      <c r="AH106" s="20"/>
      <c r="AI106" s="20"/>
      <c r="AJ106" s="20"/>
      <c r="AK106" s="20"/>
    </row>
    <row r="107" ht="16.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E107" s="20"/>
      <c r="AF107" s="20"/>
      <c r="AG107" s="20"/>
      <c r="AH107" s="20"/>
      <c r="AI107" s="20"/>
      <c r="AJ107" s="20"/>
      <c r="AK107" s="20"/>
    </row>
    <row r="108" ht="16.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E108" s="20"/>
      <c r="AF108" s="20"/>
      <c r="AG108" s="20"/>
      <c r="AH108" s="20"/>
      <c r="AI108" s="20"/>
      <c r="AJ108" s="20"/>
      <c r="AK108" s="20"/>
    </row>
    <row r="109" ht="16.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E109" s="20"/>
      <c r="AF109" s="20"/>
      <c r="AG109" s="20"/>
      <c r="AH109" s="20"/>
      <c r="AI109" s="20"/>
      <c r="AJ109" s="20"/>
      <c r="AK109" s="20"/>
    </row>
    <row r="110" ht="16.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E110" s="20"/>
      <c r="AF110" s="20"/>
      <c r="AG110" s="20"/>
      <c r="AH110" s="20"/>
      <c r="AI110" s="20"/>
      <c r="AJ110" s="20"/>
      <c r="AK110" s="20"/>
    </row>
    <row r="111" ht="16.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E111" s="20"/>
      <c r="AF111" s="20"/>
      <c r="AG111" s="20"/>
      <c r="AH111" s="20"/>
      <c r="AI111" s="20"/>
      <c r="AJ111" s="20"/>
      <c r="AK111" s="20"/>
    </row>
    <row r="112" ht="16.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E112" s="20"/>
      <c r="AF112" s="20"/>
      <c r="AG112" s="20"/>
      <c r="AH112" s="20"/>
      <c r="AI112" s="20"/>
      <c r="AJ112" s="20"/>
      <c r="AK112" s="20"/>
    </row>
    <row r="113" ht="16.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E113" s="20"/>
      <c r="AF113" s="20"/>
      <c r="AG113" s="20"/>
      <c r="AH113" s="20"/>
      <c r="AI113" s="20"/>
      <c r="AJ113" s="20"/>
      <c r="AK113" s="20"/>
    </row>
    <row r="114" ht="16.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E114" s="20"/>
      <c r="AF114" s="20"/>
      <c r="AG114" s="20"/>
      <c r="AH114" s="20"/>
      <c r="AI114" s="20"/>
      <c r="AJ114" s="20"/>
      <c r="AK114" s="20"/>
    </row>
    <row r="115" ht="16.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E115" s="20"/>
      <c r="AF115" s="20"/>
      <c r="AG115" s="20"/>
      <c r="AH115" s="20"/>
      <c r="AI115" s="20"/>
      <c r="AJ115" s="20"/>
      <c r="AK115" s="20"/>
    </row>
    <row r="116" ht="16.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E116" s="20"/>
      <c r="AF116" s="20"/>
      <c r="AG116" s="20"/>
      <c r="AH116" s="20"/>
      <c r="AI116" s="20"/>
      <c r="AJ116" s="20"/>
      <c r="AK116" s="20"/>
    </row>
    <row r="117" ht="16.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E117" s="20"/>
      <c r="AF117" s="20"/>
      <c r="AG117" s="20"/>
      <c r="AH117" s="20"/>
      <c r="AI117" s="20"/>
      <c r="AJ117" s="20"/>
      <c r="AK117" s="20"/>
    </row>
    <row r="118" ht="16.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E118" s="20"/>
      <c r="AF118" s="20"/>
      <c r="AG118" s="20"/>
      <c r="AH118" s="20"/>
      <c r="AI118" s="20"/>
      <c r="AJ118" s="20"/>
      <c r="AK118" s="20"/>
    </row>
    <row r="119" ht="16.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E119" s="20"/>
      <c r="AF119" s="20"/>
      <c r="AG119" s="20"/>
      <c r="AH119" s="20"/>
      <c r="AI119" s="20"/>
      <c r="AJ119" s="20"/>
      <c r="AK119" s="20"/>
    </row>
    <row r="120" ht="16.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E120" s="20"/>
      <c r="AF120" s="20"/>
      <c r="AG120" s="20"/>
      <c r="AH120" s="20"/>
      <c r="AI120" s="20"/>
      <c r="AJ120" s="20"/>
      <c r="AK120" s="20"/>
    </row>
    <row r="121" ht="16.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E121" s="20"/>
      <c r="AF121" s="20"/>
      <c r="AG121" s="20"/>
      <c r="AH121" s="20"/>
      <c r="AI121" s="20"/>
      <c r="AJ121" s="20"/>
      <c r="AK121" s="20"/>
    </row>
    <row r="122" ht="16.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E122" s="20"/>
      <c r="AF122" s="20"/>
      <c r="AG122" s="20"/>
      <c r="AH122" s="20"/>
      <c r="AI122" s="20"/>
      <c r="AJ122" s="20"/>
      <c r="AK122" s="20"/>
    </row>
    <row r="123" ht="16.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E123" s="20"/>
      <c r="AF123" s="20"/>
      <c r="AG123" s="20"/>
      <c r="AH123" s="20"/>
      <c r="AI123" s="20"/>
      <c r="AJ123" s="20"/>
      <c r="AK123" s="20"/>
    </row>
    <row r="124" ht="16.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E124" s="20"/>
      <c r="AF124" s="20"/>
      <c r="AG124" s="20"/>
      <c r="AH124" s="20"/>
      <c r="AI124" s="20"/>
      <c r="AJ124" s="20"/>
      <c r="AK124" s="20"/>
    </row>
    <row r="125" ht="16.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E125" s="20"/>
      <c r="AF125" s="20"/>
      <c r="AG125" s="20"/>
      <c r="AH125" s="20"/>
      <c r="AI125" s="20"/>
      <c r="AJ125" s="20"/>
      <c r="AK125" s="20"/>
    </row>
    <row r="126" ht="16.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E126" s="20"/>
      <c r="AF126" s="20"/>
      <c r="AG126" s="20"/>
      <c r="AH126" s="20"/>
      <c r="AI126" s="20"/>
      <c r="AJ126" s="20"/>
      <c r="AK126" s="20"/>
    </row>
    <row r="127" ht="16.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E127" s="20"/>
      <c r="AF127" s="20"/>
      <c r="AG127" s="20"/>
      <c r="AH127" s="20"/>
      <c r="AI127" s="20"/>
      <c r="AJ127" s="20"/>
      <c r="AK127" s="20"/>
    </row>
    <row r="128" ht="16.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E128" s="20"/>
      <c r="AF128" s="20"/>
      <c r="AG128" s="20"/>
      <c r="AH128" s="20"/>
      <c r="AI128" s="20"/>
      <c r="AJ128" s="20"/>
      <c r="AK128" s="20"/>
    </row>
    <row r="129" ht="16.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E129" s="20"/>
      <c r="AF129" s="20"/>
      <c r="AG129" s="20"/>
      <c r="AH129" s="20"/>
      <c r="AI129" s="20"/>
      <c r="AJ129" s="20"/>
      <c r="AK129" s="20"/>
    </row>
    <row r="130" ht="16.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E130" s="20"/>
      <c r="AF130" s="20"/>
      <c r="AG130" s="20"/>
      <c r="AH130" s="20"/>
      <c r="AI130" s="20"/>
      <c r="AJ130" s="20"/>
      <c r="AK130" s="20"/>
    </row>
    <row r="131" ht="16.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E131" s="20"/>
      <c r="AF131" s="20"/>
      <c r="AG131" s="20"/>
      <c r="AH131" s="20"/>
      <c r="AI131" s="20"/>
      <c r="AJ131" s="20"/>
      <c r="AK131" s="20"/>
    </row>
    <row r="132" ht="16.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E132" s="20"/>
      <c r="AF132" s="20"/>
      <c r="AG132" s="20"/>
      <c r="AH132" s="20"/>
      <c r="AI132" s="20"/>
      <c r="AJ132" s="20"/>
      <c r="AK132" s="20"/>
    </row>
    <row r="133" ht="16.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E133" s="20"/>
      <c r="AF133" s="20"/>
      <c r="AG133" s="20"/>
      <c r="AH133" s="20"/>
      <c r="AI133" s="20"/>
      <c r="AJ133" s="20"/>
      <c r="AK133" s="20"/>
    </row>
    <row r="134" ht="16.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E134" s="20"/>
      <c r="AF134" s="20"/>
      <c r="AG134" s="20"/>
      <c r="AH134" s="20"/>
      <c r="AI134" s="20"/>
      <c r="AJ134" s="20"/>
      <c r="AK134" s="20"/>
    </row>
    <row r="135" ht="16.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E135" s="20"/>
      <c r="AF135" s="20"/>
      <c r="AG135" s="20"/>
      <c r="AH135" s="20"/>
      <c r="AI135" s="20"/>
      <c r="AJ135" s="20"/>
      <c r="AK135" s="20"/>
    </row>
    <row r="136" ht="16.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E136" s="20"/>
      <c r="AF136" s="20"/>
      <c r="AG136" s="20"/>
      <c r="AH136" s="20"/>
      <c r="AI136" s="20"/>
      <c r="AJ136" s="20"/>
      <c r="AK136" s="20"/>
    </row>
    <row r="137" ht="16.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E137" s="20"/>
      <c r="AF137" s="20"/>
      <c r="AG137" s="20"/>
      <c r="AH137" s="20"/>
      <c r="AI137" s="20"/>
      <c r="AJ137" s="20"/>
      <c r="AK137" s="20"/>
    </row>
    <row r="138" ht="16.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E138" s="20"/>
      <c r="AF138" s="20"/>
      <c r="AG138" s="20"/>
      <c r="AH138" s="20"/>
      <c r="AI138" s="20"/>
      <c r="AJ138" s="20"/>
      <c r="AK138" s="20"/>
    </row>
    <row r="139" ht="16.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E139" s="20"/>
      <c r="AF139" s="20"/>
      <c r="AG139" s="20"/>
      <c r="AH139" s="20"/>
      <c r="AI139" s="20"/>
      <c r="AJ139" s="20"/>
      <c r="AK139" s="20"/>
    </row>
    <row r="140" ht="16.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E140" s="20"/>
      <c r="AF140" s="20"/>
      <c r="AG140" s="20"/>
      <c r="AH140" s="20"/>
      <c r="AI140" s="20"/>
      <c r="AJ140" s="20"/>
      <c r="AK140" s="20"/>
    </row>
    <row r="141" ht="16.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E141" s="20"/>
      <c r="AF141" s="20"/>
      <c r="AG141" s="20"/>
      <c r="AH141" s="20"/>
      <c r="AI141" s="20"/>
      <c r="AJ141" s="20"/>
      <c r="AK141" s="20"/>
    </row>
    <row r="142" ht="16.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E142" s="20"/>
      <c r="AF142" s="20"/>
      <c r="AG142" s="20"/>
      <c r="AH142" s="20"/>
      <c r="AI142" s="20"/>
      <c r="AJ142" s="20"/>
      <c r="AK142" s="20"/>
    </row>
    <row r="143" ht="16.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E143" s="20"/>
      <c r="AF143" s="20"/>
      <c r="AG143" s="20"/>
      <c r="AH143" s="20"/>
      <c r="AI143" s="20"/>
      <c r="AJ143" s="20"/>
      <c r="AK143" s="20"/>
    </row>
    <row r="144" ht="16.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E144" s="20"/>
      <c r="AF144" s="20"/>
      <c r="AG144" s="20"/>
      <c r="AH144" s="20"/>
      <c r="AI144" s="20"/>
      <c r="AJ144" s="20"/>
      <c r="AK144" s="20"/>
    </row>
    <row r="145" ht="16.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E145" s="20"/>
      <c r="AF145" s="20"/>
      <c r="AG145" s="20"/>
      <c r="AH145" s="20"/>
      <c r="AI145" s="20"/>
      <c r="AJ145" s="20"/>
      <c r="AK145" s="20"/>
    </row>
    <row r="146" ht="16.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E146" s="20"/>
      <c r="AF146" s="20"/>
      <c r="AG146" s="20"/>
      <c r="AH146" s="20"/>
      <c r="AI146" s="20"/>
      <c r="AJ146" s="20"/>
      <c r="AK146" s="20"/>
    </row>
    <row r="147" ht="16.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E147" s="20"/>
      <c r="AF147" s="20"/>
      <c r="AG147" s="20"/>
      <c r="AH147" s="20"/>
      <c r="AI147" s="20"/>
      <c r="AJ147" s="20"/>
      <c r="AK147" s="20"/>
    </row>
    <row r="148" ht="16.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E148" s="20"/>
      <c r="AF148" s="20"/>
      <c r="AG148" s="20"/>
      <c r="AH148" s="20"/>
      <c r="AI148" s="20"/>
      <c r="AJ148" s="20"/>
      <c r="AK148" s="20"/>
    </row>
    <row r="149" ht="16.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E149" s="20"/>
      <c r="AF149" s="20"/>
      <c r="AG149" s="20"/>
      <c r="AH149" s="20"/>
      <c r="AI149" s="20"/>
      <c r="AJ149" s="20"/>
      <c r="AK149" s="20"/>
    </row>
    <row r="150" ht="16.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E150" s="20"/>
      <c r="AF150" s="20"/>
      <c r="AG150" s="20"/>
      <c r="AH150" s="20"/>
      <c r="AI150" s="20"/>
      <c r="AJ150" s="20"/>
      <c r="AK150" s="20"/>
    </row>
    <row r="151" ht="16.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E151" s="20"/>
      <c r="AF151" s="20"/>
      <c r="AG151" s="20"/>
      <c r="AH151" s="20"/>
      <c r="AI151" s="20"/>
      <c r="AJ151" s="20"/>
      <c r="AK151" s="20"/>
    </row>
    <row r="152" ht="16.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E152" s="20"/>
      <c r="AF152" s="20"/>
      <c r="AG152" s="20"/>
      <c r="AH152" s="20"/>
      <c r="AI152" s="20"/>
      <c r="AJ152" s="20"/>
      <c r="AK152" s="20"/>
    </row>
    <row r="153" ht="16.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E153" s="20"/>
      <c r="AF153" s="20"/>
      <c r="AG153" s="20"/>
      <c r="AH153" s="20"/>
      <c r="AI153" s="20"/>
      <c r="AJ153" s="20"/>
      <c r="AK153" s="20"/>
    </row>
    <row r="154" ht="16.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E154" s="20"/>
      <c r="AF154" s="20"/>
      <c r="AG154" s="20"/>
      <c r="AH154" s="20"/>
      <c r="AI154" s="20"/>
      <c r="AJ154" s="20"/>
      <c r="AK154" s="20"/>
    </row>
    <row r="155" ht="16.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E155" s="20"/>
      <c r="AF155" s="20"/>
      <c r="AG155" s="20"/>
      <c r="AH155" s="20"/>
      <c r="AI155" s="20"/>
      <c r="AJ155" s="20"/>
      <c r="AK155" s="20"/>
    </row>
    <row r="156" ht="16.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E156" s="20"/>
      <c r="AF156" s="20"/>
      <c r="AG156" s="20"/>
      <c r="AH156" s="20"/>
      <c r="AI156" s="20"/>
      <c r="AJ156" s="20"/>
      <c r="AK156" s="20"/>
    </row>
    <row r="157" ht="16.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E157" s="20"/>
      <c r="AF157" s="20"/>
      <c r="AG157" s="20"/>
      <c r="AH157" s="20"/>
      <c r="AI157" s="20"/>
      <c r="AJ157" s="20"/>
      <c r="AK157" s="20"/>
    </row>
    <row r="158" ht="16.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E158" s="20"/>
      <c r="AF158" s="20"/>
      <c r="AG158" s="20"/>
      <c r="AH158" s="20"/>
      <c r="AI158" s="20"/>
      <c r="AJ158" s="20"/>
      <c r="AK158" s="20"/>
    </row>
    <row r="159" ht="16.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E159" s="20"/>
      <c r="AF159" s="20"/>
      <c r="AG159" s="20"/>
      <c r="AH159" s="20"/>
      <c r="AI159" s="20"/>
      <c r="AJ159" s="20"/>
      <c r="AK159" s="20"/>
    </row>
    <row r="160" ht="16.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E160" s="20"/>
      <c r="AF160" s="20"/>
      <c r="AG160" s="20"/>
      <c r="AH160" s="20"/>
      <c r="AI160" s="20"/>
      <c r="AJ160" s="20"/>
      <c r="AK160" s="20"/>
    </row>
    <row r="161" ht="16.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E161" s="20"/>
      <c r="AF161" s="20"/>
      <c r="AG161" s="20"/>
      <c r="AH161" s="20"/>
      <c r="AI161" s="20"/>
      <c r="AJ161" s="20"/>
      <c r="AK161" s="20"/>
    </row>
    <row r="162" ht="16.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E162" s="20"/>
      <c r="AF162" s="20"/>
      <c r="AG162" s="20"/>
      <c r="AH162" s="20"/>
      <c r="AI162" s="20"/>
      <c r="AJ162" s="20"/>
      <c r="AK162" s="20"/>
    </row>
    <row r="163" ht="16.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E163" s="20"/>
      <c r="AF163" s="20"/>
      <c r="AG163" s="20"/>
      <c r="AH163" s="20"/>
      <c r="AI163" s="20"/>
      <c r="AJ163" s="20"/>
      <c r="AK163" s="20"/>
    </row>
    <row r="164" ht="16.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E164" s="20"/>
      <c r="AF164" s="20"/>
      <c r="AG164" s="20"/>
      <c r="AH164" s="20"/>
      <c r="AI164" s="20"/>
      <c r="AJ164" s="20"/>
      <c r="AK164" s="20"/>
    </row>
    <row r="165" ht="16.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E165" s="20"/>
      <c r="AF165" s="20"/>
      <c r="AG165" s="20"/>
      <c r="AH165" s="20"/>
      <c r="AI165" s="20"/>
      <c r="AJ165" s="20"/>
      <c r="AK165" s="20"/>
    </row>
    <row r="166" ht="16.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E166" s="20"/>
      <c r="AF166" s="20"/>
      <c r="AG166" s="20"/>
      <c r="AH166" s="20"/>
      <c r="AI166" s="20"/>
      <c r="AJ166" s="20"/>
      <c r="AK166" s="20"/>
    </row>
    <row r="167" ht="16.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E167" s="20"/>
      <c r="AF167" s="20"/>
      <c r="AG167" s="20"/>
      <c r="AH167" s="20"/>
      <c r="AI167" s="20"/>
      <c r="AJ167" s="20"/>
      <c r="AK167" s="20"/>
    </row>
    <row r="168" ht="16.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E168" s="20"/>
      <c r="AF168" s="20"/>
      <c r="AG168" s="20"/>
      <c r="AH168" s="20"/>
      <c r="AI168" s="20"/>
      <c r="AJ168" s="20"/>
      <c r="AK168" s="20"/>
    </row>
    <row r="169" ht="16.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E169" s="20"/>
      <c r="AF169" s="20"/>
      <c r="AG169" s="20"/>
      <c r="AH169" s="20"/>
      <c r="AI169" s="20"/>
      <c r="AJ169" s="20"/>
      <c r="AK169" s="20"/>
    </row>
    <row r="170" ht="16.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E170" s="20"/>
      <c r="AF170" s="20"/>
      <c r="AG170" s="20"/>
      <c r="AH170" s="20"/>
      <c r="AI170" s="20"/>
      <c r="AJ170" s="20"/>
      <c r="AK170" s="20"/>
    </row>
    <row r="171" ht="16.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E171" s="20"/>
      <c r="AF171" s="20"/>
      <c r="AG171" s="20"/>
      <c r="AH171" s="20"/>
      <c r="AI171" s="20"/>
      <c r="AJ171" s="20"/>
      <c r="AK171" s="20"/>
    </row>
    <row r="172" ht="16.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E172" s="20"/>
      <c r="AF172" s="20"/>
      <c r="AG172" s="20"/>
      <c r="AH172" s="20"/>
      <c r="AI172" s="20"/>
      <c r="AJ172" s="20"/>
      <c r="AK172" s="20"/>
    </row>
    <row r="173" ht="16.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E173" s="20"/>
      <c r="AF173" s="20"/>
      <c r="AG173" s="20"/>
      <c r="AH173" s="20"/>
      <c r="AI173" s="20"/>
      <c r="AJ173" s="20"/>
      <c r="AK173" s="20"/>
    </row>
    <row r="174" ht="16.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E174" s="20"/>
      <c r="AF174" s="20"/>
      <c r="AG174" s="20"/>
      <c r="AH174" s="20"/>
      <c r="AI174" s="20"/>
      <c r="AJ174" s="20"/>
      <c r="AK174" s="20"/>
    </row>
    <row r="175" ht="16.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E175" s="20"/>
      <c r="AF175" s="20"/>
      <c r="AG175" s="20"/>
      <c r="AH175" s="20"/>
      <c r="AI175" s="20"/>
      <c r="AJ175" s="20"/>
      <c r="AK175" s="20"/>
    </row>
    <row r="176" ht="16.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E176" s="20"/>
      <c r="AF176" s="20"/>
      <c r="AG176" s="20"/>
      <c r="AH176" s="20"/>
      <c r="AI176" s="20"/>
      <c r="AJ176" s="20"/>
      <c r="AK176" s="20"/>
    </row>
    <row r="177" ht="16.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E177" s="20"/>
      <c r="AF177" s="20"/>
      <c r="AG177" s="20"/>
      <c r="AH177" s="20"/>
      <c r="AI177" s="20"/>
      <c r="AJ177" s="20"/>
      <c r="AK177" s="20"/>
    </row>
    <row r="178" ht="16.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E178" s="20"/>
      <c r="AF178" s="20"/>
      <c r="AG178" s="20"/>
      <c r="AH178" s="20"/>
      <c r="AI178" s="20"/>
      <c r="AJ178" s="20"/>
      <c r="AK178" s="20"/>
    </row>
    <row r="179" ht="16.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E179" s="20"/>
      <c r="AF179" s="20"/>
      <c r="AG179" s="20"/>
      <c r="AH179" s="20"/>
      <c r="AI179" s="20"/>
      <c r="AJ179" s="20"/>
      <c r="AK179" s="20"/>
    </row>
    <row r="180" ht="16.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E180" s="20"/>
      <c r="AF180" s="20"/>
      <c r="AG180" s="20"/>
      <c r="AH180" s="20"/>
      <c r="AI180" s="20"/>
      <c r="AJ180" s="20"/>
      <c r="AK180" s="20"/>
    </row>
    <row r="181" ht="16.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E181" s="20"/>
      <c r="AF181" s="20"/>
      <c r="AG181" s="20"/>
      <c r="AH181" s="20"/>
      <c r="AI181" s="20"/>
      <c r="AJ181" s="20"/>
      <c r="AK181" s="20"/>
    </row>
    <row r="182" ht="16.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E182" s="20"/>
      <c r="AF182" s="20"/>
      <c r="AG182" s="20"/>
      <c r="AH182" s="20"/>
      <c r="AI182" s="20"/>
      <c r="AJ182" s="20"/>
      <c r="AK182" s="20"/>
    </row>
    <row r="183" ht="16.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E183" s="20"/>
      <c r="AF183" s="20"/>
      <c r="AG183" s="20"/>
      <c r="AH183" s="20"/>
      <c r="AI183" s="20"/>
      <c r="AJ183" s="20"/>
      <c r="AK183" s="20"/>
    </row>
    <row r="184" ht="16.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E184" s="20"/>
      <c r="AF184" s="20"/>
      <c r="AG184" s="20"/>
      <c r="AH184" s="20"/>
      <c r="AI184" s="20"/>
      <c r="AJ184" s="20"/>
      <c r="AK184" s="20"/>
    </row>
    <row r="185" ht="16.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E185" s="20"/>
      <c r="AF185" s="20"/>
      <c r="AG185" s="20"/>
      <c r="AH185" s="20"/>
      <c r="AI185" s="20"/>
      <c r="AJ185" s="20"/>
      <c r="AK185" s="20"/>
    </row>
    <row r="186" ht="16.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E186" s="20"/>
      <c r="AF186" s="20"/>
      <c r="AG186" s="20"/>
      <c r="AH186" s="20"/>
      <c r="AI186" s="20"/>
      <c r="AJ186" s="20"/>
      <c r="AK186" s="20"/>
    </row>
    <row r="187" ht="16.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E187" s="20"/>
      <c r="AF187" s="20"/>
      <c r="AG187" s="20"/>
      <c r="AH187" s="20"/>
      <c r="AI187" s="20"/>
      <c r="AJ187" s="20"/>
      <c r="AK187" s="20"/>
    </row>
    <row r="188" ht="16.5" customHeight="1">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E188" s="20"/>
      <c r="AF188" s="20"/>
      <c r="AG188" s="20"/>
      <c r="AH188" s="20"/>
      <c r="AI188" s="20"/>
      <c r="AJ188" s="20"/>
      <c r="AK188" s="20"/>
    </row>
    <row r="189" ht="16.5"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E189" s="20"/>
      <c r="AF189" s="20"/>
      <c r="AG189" s="20"/>
      <c r="AH189" s="20"/>
      <c r="AI189" s="20"/>
      <c r="AJ189" s="20"/>
      <c r="AK189" s="20"/>
    </row>
    <row r="190" ht="16.5"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E190" s="20"/>
      <c r="AF190" s="20"/>
      <c r="AG190" s="20"/>
      <c r="AH190" s="20"/>
      <c r="AI190" s="20"/>
      <c r="AJ190" s="20"/>
      <c r="AK190" s="20"/>
    </row>
    <row r="191" ht="16.5" customHeight="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E191" s="20"/>
      <c r="AF191" s="20"/>
      <c r="AG191" s="20"/>
      <c r="AH191" s="20"/>
      <c r="AI191" s="20"/>
      <c r="AJ191" s="20"/>
      <c r="AK191" s="20"/>
    </row>
    <row r="192" ht="16.5" customHeight="1">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E192" s="20"/>
      <c r="AF192" s="20"/>
      <c r="AG192" s="20"/>
      <c r="AH192" s="20"/>
      <c r="AI192" s="20"/>
      <c r="AJ192" s="20"/>
      <c r="AK192" s="20"/>
    </row>
    <row r="193" ht="16.5" customHeight="1">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E193" s="20"/>
      <c r="AF193" s="20"/>
      <c r="AG193" s="20"/>
      <c r="AH193" s="20"/>
      <c r="AI193" s="20"/>
      <c r="AJ193" s="20"/>
      <c r="AK193" s="20"/>
    </row>
    <row r="194" ht="16.5" customHeight="1">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E194" s="20"/>
      <c r="AF194" s="20"/>
      <c r="AG194" s="20"/>
      <c r="AH194" s="20"/>
      <c r="AI194" s="20"/>
      <c r="AJ194" s="20"/>
      <c r="AK194" s="20"/>
    </row>
    <row r="195" ht="16.5" customHeight="1">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E195" s="20"/>
      <c r="AF195" s="20"/>
      <c r="AG195" s="20"/>
      <c r="AH195" s="20"/>
      <c r="AI195" s="20"/>
      <c r="AJ195" s="20"/>
      <c r="AK195" s="20"/>
    </row>
    <row r="196" ht="16.5" customHeight="1">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E196" s="20"/>
      <c r="AF196" s="20"/>
      <c r="AG196" s="20"/>
      <c r="AH196" s="20"/>
      <c r="AI196" s="20"/>
      <c r="AJ196" s="20"/>
      <c r="AK196" s="20"/>
    </row>
    <row r="197" ht="16.5" customHeight="1">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E197" s="20"/>
      <c r="AF197" s="20"/>
      <c r="AG197" s="20"/>
      <c r="AH197" s="20"/>
      <c r="AI197" s="20"/>
      <c r="AJ197" s="20"/>
      <c r="AK197" s="20"/>
    </row>
    <row r="198" ht="16.5" customHeight="1">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E198" s="20"/>
      <c r="AF198" s="20"/>
      <c r="AG198" s="20"/>
      <c r="AH198" s="20"/>
      <c r="AI198" s="20"/>
      <c r="AJ198" s="20"/>
      <c r="AK198" s="20"/>
    </row>
    <row r="199" ht="16.5" customHeight="1">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E199" s="20"/>
      <c r="AF199" s="20"/>
      <c r="AG199" s="20"/>
      <c r="AH199" s="20"/>
      <c r="AI199" s="20"/>
      <c r="AJ199" s="20"/>
      <c r="AK199" s="20"/>
    </row>
    <row r="200" ht="16.5" customHeight="1">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E200" s="20"/>
      <c r="AF200" s="20"/>
      <c r="AG200" s="20"/>
      <c r="AH200" s="20"/>
      <c r="AI200" s="20"/>
      <c r="AJ200" s="20"/>
      <c r="AK200" s="20"/>
    </row>
    <row r="201" ht="16.5" customHeight="1">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E201" s="20"/>
      <c r="AF201" s="20"/>
      <c r="AG201" s="20"/>
      <c r="AH201" s="20"/>
      <c r="AI201" s="20"/>
      <c r="AJ201" s="20"/>
      <c r="AK201" s="20"/>
    </row>
    <row r="202" ht="16.5" customHeight="1">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E202" s="20"/>
      <c r="AF202" s="20"/>
      <c r="AG202" s="20"/>
      <c r="AH202" s="20"/>
      <c r="AI202" s="20"/>
      <c r="AJ202" s="20"/>
      <c r="AK202" s="20"/>
    </row>
    <row r="203" ht="16.5" customHeight="1">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E203" s="20"/>
      <c r="AF203" s="20"/>
      <c r="AG203" s="20"/>
      <c r="AH203" s="20"/>
      <c r="AI203" s="20"/>
      <c r="AJ203" s="20"/>
      <c r="AK203" s="20"/>
    </row>
    <row r="204" ht="16.5" customHeight="1">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E204" s="20"/>
      <c r="AF204" s="20"/>
      <c r="AG204" s="20"/>
      <c r="AH204" s="20"/>
      <c r="AI204" s="20"/>
      <c r="AJ204" s="20"/>
      <c r="AK204" s="20"/>
    </row>
    <row r="205" ht="16.5" customHeight="1">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E205" s="20"/>
      <c r="AF205" s="20"/>
      <c r="AG205" s="20"/>
      <c r="AH205" s="20"/>
      <c r="AI205" s="20"/>
      <c r="AJ205" s="20"/>
      <c r="AK205" s="20"/>
    </row>
    <row r="206" ht="16.5" customHeight="1">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E206" s="20"/>
      <c r="AF206" s="20"/>
      <c r="AG206" s="20"/>
      <c r="AH206" s="20"/>
      <c r="AI206" s="20"/>
      <c r="AJ206" s="20"/>
      <c r="AK206" s="20"/>
    </row>
    <row r="207" ht="16.5" customHeight="1">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E207" s="20"/>
      <c r="AF207" s="20"/>
      <c r="AG207" s="20"/>
      <c r="AH207" s="20"/>
      <c r="AI207" s="20"/>
      <c r="AJ207" s="20"/>
      <c r="AK207" s="20"/>
    </row>
    <row r="208" ht="16.5" customHeight="1">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E208" s="20"/>
      <c r="AF208" s="20"/>
      <c r="AG208" s="20"/>
      <c r="AH208" s="20"/>
      <c r="AI208" s="20"/>
      <c r="AJ208" s="20"/>
      <c r="AK208" s="20"/>
    </row>
    <row r="209" ht="16.5" customHeight="1">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E209" s="20"/>
      <c r="AF209" s="20"/>
      <c r="AG209" s="20"/>
      <c r="AH209" s="20"/>
      <c r="AI209" s="20"/>
      <c r="AJ209" s="20"/>
      <c r="AK209" s="20"/>
    </row>
    <row r="210" ht="16.5" customHeight="1">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E210" s="20"/>
      <c r="AF210" s="20"/>
      <c r="AG210" s="20"/>
      <c r="AH210" s="20"/>
      <c r="AI210" s="20"/>
      <c r="AJ210" s="20"/>
      <c r="AK210" s="20"/>
    </row>
    <row r="211" ht="16.5" customHeight="1">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E211" s="20"/>
      <c r="AF211" s="20"/>
      <c r="AG211" s="20"/>
      <c r="AH211" s="20"/>
      <c r="AI211" s="20"/>
      <c r="AJ211" s="20"/>
      <c r="AK211" s="20"/>
    </row>
    <row r="212" ht="16.5" customHeight="1">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E212" s="20"/>
      <c r="AF212" s="20"/>
      <c r="AG212" s="20"/>
      <c r="AH212" s="20"/>
      <c r="AI212" s="20"/>
      <c r="AJ212" s="20"/>
      <c r="AK212" s="20"/>
    </row>
    <row r="213" ht="16.5" customHeight="1">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E213" s="20"/>
      <c r="AF213" s="20"/>
      <c r="AG213" s="20"/>
      <c r="AH213" s="20"/>
      <c r="AI213" s="20"/>
      <c r="AJ213" s="20"/>
      <c r="AK213" s="20"/>
    </row>
    <row r="214" ht="16.5" customHeight="1">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E214" s="20"/>
      <c r="AF214" s="20"/>
      <c r="AG214" s="20"/>
      <c r="AH214" s="20"/>
      <c r="AI214" s="20"/>
      <c r="AJ214" s="20"/>
      <c r="AK214" s="20"/>
    </row>
    <row r="215" ht="16.5" customHeight="1">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E215" s="20"/>
      <c r="AF215" s="20"/>
      <c r="AG215" s="20"/>
      <c r="AH215" s="20"/>
      <c r="AI215" s="20"/>
      <c r="AJ215" s="20"/>
      <c r="AK215" s="20"/>
    </row>
    <row r="216" ht="16.5" customHeight="1">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E216" s="20"/>
      <c r="AF216" s="20"/>
      <c r="AG216" s="20"/>
      <c r="AH216" s="20"/>
      <c r="AI216" s="20"/>
      <c r="AJ216" s="20"/>
      <c r="AK216" s="20"/>
    </row>
    <row r="217" ht="16.5" customHeight="1">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E217" s="20"/>
      <c r="AF217" s="20"/>
      <c r="AG217" s="20"/>
      <c r="AH217" s="20"/>
      <c r="AI217" s="20"/>
      <c r="AJ217" s="20"/>
      <c r="AK217" s="20"/>
    </row>
    <row r="218" ht="16.5" customHeight="1">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E218" s="20"/>
      <c r="AF218" s="20"/>
      <c r="AG218" s="20"/>
      <c r="AH218" s="20"/>
      <c r="AI218" s="20"/>
      <c r="AJ218" s="20"/>
      <c r="AK218" s="20"/>
    </row>
    <row r="219" ht="16.5" customHeight="1">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E219" s="20"/>
      <c r="AF219" s="20"/>
      <c r="AG219" s="20"/>
      <c r="AH219" s="20"/>
      <c r="AI219" s="20"/>
      <c r="AJ219" s="20"/>
      <c r="AK219" s="20"/>
    </row>
    <row r="220" ht="16.5" customHeight="1">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E220" s="20"/>
      <c r="AF220" s="20"/>
      <c r="AG220" s="20"/>
      <c r="AH220" s="20"/>
      <c r="AI220" s="20"/>
      <c r="AJ220" s="20"/>
      <c r="AK220" s="20"/>
    </row>
    <row r="221" ht="16.5" customHeight="1">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E221" s="20"/>
      <c r="AF221" s="20"/>
      <c r="AG221" s="20"/>
      <c r="AH221" s="20"/>
      <c r="AI221" s="20"/>
      <c r="AJ221" s="20"/>
      <c r="AK221" s="20"/>
    </row>
    <row r="222" ht="16.5" customHeight="1">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E222" s="20"/>
      <c r="AF222" s="20"/>
      <c r="AG222" s="20"/>
      <c r="AH222" s="20"/>
      <c r="AI222" s="20"/>
      <c r="AJ222" s="20"/>
      <c r="AK222" s="20"/>
    </row>
    <row r="223" ht="16.5" customHeight="1">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E223" s="20"/>
      <c r="AF223" s="20"/>
      <c r="AG223" s="20"/>
      <c r="AH223" s="20"/>
      <c r="AI223" s="20"/>
      <c r="AJ223" s="20"/>
      <c r="AK223" s="20"/>
    </row>
    <row r="224" ht="16.5" customHeight="1">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E224" s="20"/>
      <c r="AF224" s="20"/>
      <c r="AG224" s="20"/>
      <c r="AH224" s="20"/>
      <c r="AI224" s="20"/>
      <c r="AJ224" s="20"/>
      <c r="AK224" s="20"/>
    </row>
    <row r="225" ht="16.5" customHeight="1">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E225" s="20"/>
      <c r="AF225" s="20"/>
      <c r="AG225" s="20"/>
      <c r="AH225" s="20"/>
      <c r="AI225" s="20"/>
      <c r="AJ225" s="20"/>
      <c r="AK225" s="20"/>
    </row>
    <row r="226" ht="16.5" customHeight="1">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E226" s="20"/>
      <c r="AF226" s="20"/>
      <c r="AG226" s="20"/>
      <c r="AH226" s="20"/>
      <c r="AI226" s="20"/>
      <c r="AJ226" s="20"/>
      <c r="AK226" s="20"/>
    </row>
    <row r="227" ht="16.5" customHeight="1">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E227" s="20"/>
      <c r="AF227" s="20"/>
      <c r="AG227" s="20"/>
      <c r="AH227" s="20"/>
      <c r="AI227" s="20"/>
      <c r="AJ227" s="20"/>
      <c r="AK227" s="20"/>
    </row>
    <row r="228" ht="16.5" customHeight="1">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E228" s="20"/>
      <c r="AF228" s="20"/>
      <c r="AG228" s="20"/>
      <c r="AH228" s="20"/>
      <c r="AI228" s="20"/>
      <c r="AJ228" s="20"/>
      <c r="AK228" s="20"/>
    </row>
    <row r="229" ht="16.5" customHeight="1">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E229" s="20"/>
      <c r="AF229" s="20"/>
      <c r="AG229" s="20"/>
      <c r="AH229" s="20"/>
      <c r="AI229" s="20"/>
      <c r="AJ229" s="20"/>
      <c r="AK229" s="20"/>
    </row>
    <row r="230" ht="16.5" customHeight="1">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E230" s="20"/>
      <c r="AF230" s="20"/>
      <c r="AG230" s="20"/>
      <c r="AH230" s="20"/>
      <c r="AI230" s="20"/>
      <c r="AJ230" s="20"/>
      <c r="AK230" s="20"/>
    </row>
    <row r="231" ht="16.5" customHeight="1">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E231" s="20"/>
      <c r="AF231" s="20"/>
      <c r="AG231" s="20"/>
      <c r="AH231" s="20"/>
      <c r="AI231" s="20"/>
      <c r="AJ231" s="20"/>
      <c r="AK231" s="20"/>
    </row>
    <row r="232" ht="16.5" customHeight="1">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E232" s="20"/>
      <c r="AF232" s="20"/>
      <c r="AG232" s="20"/>
      <c r="AH232" s="20"/>
      <c r="AI232" s="20"/>
      <c r="AJ232" s="20"/>
      <c r="AK232" s="20"/>
    </row>
    <row r="233" ht="16.5" customHeight="1">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E233" s="20"/>
      <c r="AF233" s="20"/>
      <c r="AG233" s="20"/>
      <c r="AH233" s="20"/>
      <c r="AI233" s="20"/>
      <c r="AJ233" s="20"/>
      <c r="AK233" s="20"/>
    </row>
    <row r="234" ht="16.5" customHeight="1">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E234" s="20"/>
      <c r="AF234" s="20"/>
      <c r="AG234" s="20"/>
      <c r="AH234" s="20"/>
      <c r="AI234" s="20"/>
      <c r="AJ234" s="20"/>
      <c r="AK234" s="20"/>
    </row>
    <row r="235" ht="16.5" customHeight="1">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E235" s="20"/>
      <c r="AF235" s="20"/>
      <c r="AG235" s="20"/>
      <c r="AH235" s="20"/>
      <c r="AI235" s="20"/>
      <c r="AJ235" s="20"/>
      <c r="AK235" s="20"/>
    </row>
    <row r="236" ht="16.5" customHeight="1">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E236" s="20"/>
      <c r="AF236" s="20"/>
      <c r="AG236" s="20"/>
      <c r="AH236" s="20"/>
      <c r="AI236" s="20"/>
      <c r="AJ236" s="20"/>
      <c r="AK236" s="20"/>
    </row>
    <row r="237" ht="16.5" customHeight="1">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E237" s="20"/>
      <c r="AF237" s="20"/>
      <c r="AG237" s="20"/>
      <c r="AH237" s="20"/>
      <c r="AI237" s="20"/>
      <c r="AJ237" s="20"/>
      <c r="AK237" s="20"/>
    </row>
    <row r="238" ht="16.5" customHeight="1">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E238" s="20"/>
      <c r="AF238" s="20"/>
      <c r="AG238" s="20"/>
      <c r="AH238" s="20"/>
      <c r="AI238" s="20"/>
      <c r="AJ238" s="20"/>
      <c r="AK238" s="20"/>
    </row>
    <row r="239" ht="16.5" customHeight="1">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E239" s="20"/>
      <c r="AF239" s="20"/>
      <c r="AG239" s="20"/>
      <c r="AH239" s="20"/>
      <c r="AI239" s="20"/>
      <c r="AJ239" s="20"/>
      <c r="AK239" s="20"/>
    </row>
    <row r="240" ht="16.5" customHeight="1">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E240" s="20"/>
      <c r="AF240" s="20"/>
      <c r="AG240" s="20"/>
      <c r="AH240" s="20"/>
      <c r="AI240" s="20"/>
      <c r="AJ240" s="20"/>
      <c r="AK240" s="20"/>
    </row>
    <row r="241" ht="16.5" customHeight="1">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E241" s="20"/>
      <c r="AF241" s="20"/>
      <c r="AG241" s="20"/>
      <c r="AH241" s="20"/>
      <c r="AI241" s="20"/>
      <c r="AJ241" s="20"/>
      <c r="AK241" s="20"/>
    </row>
    <row r="242" ht="16.5" customHeight="1">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E242" s="20"/>
      <c r="AF242" s="20"/>
      <c r="AG242" s="20"/>
      <c r="AH242" s="20"/>
      <c r="AI242" s="20"/>
      <c r="AJ242" s="20"/>
      <c r="AK242" s="20"/>
    </row>
    <row r="243" ht="16.5" customHeight="1">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E243" s="20"/>
      <c r="AF243" s="20"/>
      <c r="AG243" s="20"/>
      <c r="AH243" s="20"/>
      <c r="AI243" s="20"/>
      <c r="AJ243" s="20"/>
      <c r="AK243" s="20"/>
    </row>
    <row r="244" ht="16.5" customHeight="1">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E244" s="20"/>
      <c r="AF244" s="20"/>
      <c r="AG244" s="20"/>
      <c r="AH244" s="20"/>
      <c r="AI244" s="20"/>
      <c r="AJ244" s="20"/>
      <c r="AK244" s="20"/>
    </row>
    <row r="245" ht="16.5" customHeight="1">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E245" s="20"/>
      <c r="AF245" s="20"/>
      <c r="AG245" s="20"/>
      <c r="AH245" s="20"/>
      <c r="AI245" s="20"/>
      <c r="AJ245" s="20"/>
      <c r="AK245" s="20"/>
    </row>
    <row r="246" ht="16.5" customHeight="1">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E246" s="20"/>
      <c r="AF246" s="20"/>
      <c r="AG246" s="20"/>
      <c r="AH246" s="20"/>
      <c r="AI246" s="20"/>
      <c r="AJ246" s="20"/>
      <c r="AK246" s="20"/>
    </row>
    <row r="247" ht="16.5" customHeight="1">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E247" s="20"/>
      <c r="AF247" s="20"/>
      <c r="AG247" s="20"/>
      <c r="AH247" s="20"/>
      <c r="AI247" s="20"/>
      <c r="AJ247" s="20"/>
      <c r="AK247" s="20"/>
    </row>
    <row r="248" ht="16.5" customHeight="1">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E248" s="20"/>
      <c r="AF248" s="20"/>
      <c r="AG248" s="20"/>
      <c r="AH248" s="20"/>
      <c r="AI248" s="20"/>
      <c r="AJ248" s="20"/>
      <c r="AK248" s="20"/>
    </row>
    <row r="249" ht="16.5" customHeight="1">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E249" s="20"/>
      <c r="AF249" s="20"/>
      <c r="AG249" s="20"/>
      <c r="AH249" s="20"/>
      <c r="AI249" s="20"/>
      <c r="AJ249" s="20"/>
      <c r="AK249" s="20"/>
    </row>
    <row r="250" ht="16.5" customHeight="1">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E250" s="20"/>
      <c r="AF250" s="20"/>
      <c r="AG250" s="20"/>
      <c r="AH250" s="20"/>
      <c r="AI250" s="20"/>
      <c r="AJ250" s="20"/>
      <c r="AK250" s="20"/>
    </row>
    <row r="251" ht="16.5" customHeight="1">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E251" s="20"/>
      <c r="AF251" s="20"/>
      <c r="AG251" s="20"/>
      <c r="AH251" s="20"/>
      <c r="AI251" s="20"/>
      <c r="AJ251" s="20"/>
      <c r="AK251" s="20"/>
    </row>
    <row r="252" ht="16.5" customHeight="1">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E252" s="20"/>
      <c r="AF252" s="20"/>
      <c r="AG252" s="20"/>
      <c r="AH252" s="20"/>
      <c r="AI252" s="20"/>
      <c r="AJ252" s="20"/>
      <c r="AK252" s="20"/>
    </row>
    <row r="253" ht="16.5" customHeight="1">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E253" s="20"/>
      <c r="AF253" s="20"/>
      <c r="AG253" s="20"/>
      <c r="AH253" s="20"/>
      <c r="AI253" s="20"/>
      <c r="AJ253" s="20"/>
      <c r="AK253" s="20"/>
    </row>
    <row r="254" ht="16.5" customHeight="1">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E254" s="20"/>
      <c r="AF254" s="20"/>
      <c r="AG254" s="20"/>
      <c r="AH254" s="20"/>
      <c r="AI254" s="20"/>
      <c r="AJ254" s="20"/>
      <c r="AK254" s="20"/>
    </row>
    <row r="255" ht="16.5" customHeight="1">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E255" s="20"/>
      <c r="AF255" s="20"/>
      <c r="AG255" s="20"/>
      <c r="AH255" s="20"/>
      <c r="AI255" s="20"/>
      <c r="AJ255" s="20"/>
      <c r="AK255" s="20"/>
    </row>
    <row r="256" ht="16.5" customHeight="1">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E256" s="20"/>
      <c r="AF256" s="20"/>
      <c r="AG256" s="20"/>
      <c r="AH256" s="20"/>
      <c r="AI256" s="20"/>
      <c r="AJ256" s="20"/>
      <c r="AK256" s="20"/>
    </row>
    <row r="257" ht="16.5" customHeight="1">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E257" s="20"/>
      <c r="AF257" s="20"/>
      <c r="AG257" s="20"/>
      <c r="AH257" s="20"/>
      <c r="AI257" s="20"/>
      <c r="AJ257" s="20"/>
      <c r="AK257" s="20"/>
    </row>
    <row r="258" ht="16.5" customHeight="1">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E258" s="20"/>
      <c r="AF258" s="20"/>
      <c r="AG258" s="20"/>
      <c r="AH258" s="20"/>
      <c r="AI258" s="20"/>
      <c r="AJ258" s="20"/>
      <c r="AK258" s="20"/>
    </row>
    <row r="259" ht="16.5" customHeight="1">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E259" s="20"/>
      <c r="AF259" s="20"/>
      <c r="AG259" s="20"/>
      <c r="AH259" s="20"/>
      <c r="AI259" s="20"/>
      <c r="AJ259" s="20"/>
      <c r="AK259" s="20"/>
    </row>
    <row r="260" ht="16.5" customHeight="1">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E260" s="20"/>
      <c r="AF260" s="20"/>
      <c r="AG260" s="20"/>
      <c r="AH260" s="20"/>
      <c r="AI260" s="20"/>
      <c r="AJ260" s="20"/>
      <c r="AK260" s="20"/>
    </row>
    <row r="261" ht="16.5" customHeight="1">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E261" s="20"/>
      <c r="AF261" s="20"/>
      <c r="AG261" s="20"/>
      <c r="AH261" s="20"/>
      <c r="AI261" s="20"/>
      <c r="AJ261" s="20"/>
      <c r="AK261" s="20"/>
    </row>
    <row r="262" ht="16.5" customHeight="1">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E262" s="20"/>
      <c r="AF262" s="20"/>
      <c r="AG262" s="20"/>
      <c r="AH262" s="20"/>
      <c r="AI262" s="20"/>
      <c r="AJ262" s="20"/>
      <c r="AK262" s="20"/>
    </row>
    <row r="263" ht="16.5" customHeight="1">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E263" s="20"/>
      <c r="AF263" s="20"/>
      <c r="AG263" s="20"/>
      <c r="AH263" s="20"/>
      <c r="AI263" s="20"/>
      <c r="AJ263" s="20"/>
      <c r="AK263" s="20"/>
    </row>
    <row r="264" ht="16.5" customHeight="1">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E264" s="20"/>
      <c r="AF264" s="20"/>
      <c r="AG264" s="20"/>
      <c r="AH264" s="20"/>
      <c r="AI264" s="20"/>
      <c r="AJ264" s="20"/>
      <c r="AK264" s="20"/>
    </row>
    <row r="265" ht="16.5" customHeight="1">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E265" s="20"/>
      <c r="AF265" s="20"/>
      <c r="AG265" s="20"/>
      <c r="AH265" s="20"/>
      <c r="AI265" s="20"/>
      <c r="AJ265" s="20"/>
      <c r="AK265" s="20"/>
    </row>
    <row r="266" ht="16.5" customHeight="1">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E266" s="20"/>
      <c r="AF266" s="20"/>
      <c r="AG266" s="20"/>
      <c r="AH266" s="20"/>
      <c r="AI266" s="20"/>
      <c r="AJ266" s="20"/>
      <c r="AK266" s="20"/>
    </row>
    <row r="267" ht="16.5" customHeight="1">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E267" s="20"/>
      <c r="AF267" s="20"/>
      <c r="AG267" s="20"/>
      <c r="AH267" s="20"/>
      <c r="AI267" s="20"/>
      <c r="AJ267" s="20"/>
      <c r="AK267" s="20"/>
    </row>
    <row r="268" ht="16.5" customHeight="1">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E268" s="20"/>
      <c r="AF268" s="20"/>
      <c r="AG268" s="20"/>
      <c r="AH268" s="20"/>
      <c r="AI268" s="20"/>
      <c r="AJ268" s="20"/>
      <c r="AK268" s="20"/>
    </row>
    <row r="269" ht="16.5" customHeight="1">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E269" s="20"/>
      <c r="AF269" s="20"/>
      <c r="AG269" s="20"/>
      <c r="AH269" s="20"/>
      <c r="AI269" s="20"/>
      <c r="AJ269" s="20"/>
      <c r="AK269" s="20"/>
    </row>
    <row r="270" ht="16.5" customHeight="1">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E270" s="20"/>
      <c r="AF270" s="20"/>
      <c r="AG270" s="20"/>
      <c r="AH270" s="20"/>
      <c r="AI270" s="20"/>
      <c r="AJ270" s="20"/>
      <c r="AK270" s="20"/>
    </row>
    <row r="271" ht="16.5" customHeight="1">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E271" s="20"/>
      <c r="AF271" s="20"/>
      <c r="AG271" s="20"/>
      <c r="AH271" s="20"/>
      <c r="AI271" s="20"/>
      <c r="AJ271" s="20"/>
      <c r="AK271" s="20"/>
    </row>
    <row r="272" ht="16.5" customHeight="1">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E272" s="20"/>
      <c r="AF272" s="20"/>
      <c r="AG272" s="20"/>
      <c r="AH272" s="20"/>
      <c r="AI272" s="20"/>
      <c r="AJ272" s="20"/>
      <c r="AK272" s="20"/>
    </row>
    <row r="273" ht="16.5" customHeight="1">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E273" s="20"/>
      <c r="AF273" s="20"/>
      <c r="AG273" s="20"/>
      <c r="AH273" s="20"/>
      <c r="AI273" s="20"/>
      <c r="AJ273" s="20"/>
      <c r="AK273" s="20"/>
    </row>
    <row r="274" ht="16.5" customHeight="1">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E274" s="20"/>
      <c r="AF274" s="20"/>
      <c r="AG274" s="20"/>
      <c r="AH274" s="20"/>
      <c r="AI274" s="20"/>
      <c r="AJ274" s="20"/>
      <c r="AK274" s="20"/>
    </row>
    <row r="275" ht="16.5" customHeight="1">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E275" s="20"/>
      <c r="AF275" s="20"/>
      <c r="AG275" s="20"/>
      <c r="AH275" s="20"/>
      <c r="AI275" s="20"/>
      <c r="AJ275" s="20"/>
      <c r="AK275" s="20"/>
    </row>
    <row r="276" ht="16.5" customHeight="1">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E276" s="20"/>
      <c r="AF276" s="20"/>
      <c r="AG276" s="20"/>
      <c r="AH276" s="20"/>
      <c r="AI276" s="20"/>
      <c r="AJ276" s="20"/>
      <c r="AK276" s="20"/>
    </row>
    <row r="277" ht="16.5" customHeight="1">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E277" s="20"/>
      <c r="AF277" s="20"/>
      <c r="AG277" s="20"/>
      <c r="AH277" s="20"/>
      <c r="AI277" s="20"/>
      <c r="AJ277" s="20"/>
      <c r="AK277" s="20"/>
    </row>
    <row r="278" ht="16.5" customHeight="1">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E278" s="20"/>
      <c r="AF278" s="20"/>
      <c r="AG278" s="20"/>
      <c r="AH278" s="20"/>
      <c r="AI278" s="20"/>
      <c r="AJ278" s="20"/>
      <c r="AK278" s="20"/>
    </row>
    <row r="279" ht="16.5" customHeight="1">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E279" s="20"/>
      <c r="AF279" s="20"/>
      <c r="AG279" s="20"/>
      <c r="AH279" s="20"/>
      <c r="AI279" s="20"/>
      <c r="AJ279" s="20"/>
      <c r="AK279" s="20"/>
    </row>
    <row r="280" ht="16.5" customHeight="1">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E280" s="20"/>
      <c r="AF280" s="20"/>
      <c r="AG280" s="20"/>
      <c r="AH280" s="20"/>
      <c r="AI280" s="20"/>
      <c r="AJ280" s="20"/>
      <c r="AK280" s="20"/>
    </row>
    <row r="281" ht="16.5" customHeight="1">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E281" s="20"/>
      <c r="AF281" s="20"/>
      <c r="AG281" s="20"/>
      <c r="AH281" s="20"/>
      <c r="AI281" s="20"/>
      <c r="AJ281" s="20"/>
      <c r="AK281" s="20"/>
    </row>
    <row r="282" ht="16.5" customHeight="1">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E282" s="20"/>
      <c r="AF282" s="20"/>
      <c r="AG282" s="20"/>
      <c r="AH282" s="20"/>
      <c r="AI282" s="20"/>
      <c r="AJ282" s="20"/>
      <c r="AK282" s="20"/>
    </row>
    <row r="283" ht="16.5" customHeight="1">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E283" s="20"/>
      <c r="AF283" s="20"/>
      <c r="AG283" s="20"/>
      <c r="AH283" s="20"/>
      <c r="AI283" s="20"/>
      <c r="AJ283" s="20"/>
      <c r="AK283" s="20"/>
    </row>
    <row r="284" ht="16.5" customHeight="1">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E284" s="20"/>
      <c r="AF284" s="20"/>
      <c r="AG284" s="20"/>
      <c r="AH284" s="20"/>
      <c r="AI284" s="20"/>
      <c r="AJ284" s="20"/>
      <c r="AK284" s="20"/>
    </row>
    <row r="285" ht="16.5" customHeight="1">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E285" s="20"/>
      <c r="AF285" s="20"/>
      <c r="AG285" s="20"/>
      <c r="AH285" s="20"/>
      <c r="AI285" s="20"/>
      <c r="AJ285" s="20"/>
      <c r="AK285" s="20"/>
    </row>
    <row r="286" ht="16.5" customHeight="1">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E286" s="20"/>
      <c r="AF286" s="20"/>
      <c r="AG286" s="20"/>
      <c r="AH286" s="20"/>
      <c r="AI286" s="20"/>
      <c r="AJ286" s="20"/>
      <c r="AK286" s="20"/>
    </row>
    <row r="287" ht="16.5" customHeight="1">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E287" s="20"/>
      <c r="AF287" s="20"/>
      <c r="AG287" s="20"/>
      <c r="AH287" s="20"/>
      <c r="AI287" s="20"/>
      <c r="AJ287" s="20"/>
      <c r="AK287" s="20"/>
    </row>
    <row r="288" ht="16.5" customHeight="1">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E288" s="20"/>
      <c r="AF288" s="20"/>
      <c r="AG288" s="20"/>
      <c r="AH288" s="20"/>
      <c r="AI288" s="20"/>
      <c r="AJ288" s="20"/>
      <c r="AK288" s="20"/>
    </row>
    <row r="289" ht="16.5" customHeight="1">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E289" s="20"/>
      <c r="AF289" s="20"/>
      <c r="AG289" s="20"/>
      <c r="AH289" s="20"/>
      <c r="AI289" s="20"/>
      <c r="AJ289" s="20"/>
      <c r="AK289" s="20"/>
    </row>
    <row r="290" ht="16.5" customHeight="1">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E290" s="20"/>
      <c r="AF290" s="20"/>
      <c r="AG290" s="20"/>
      <c r="AH290" s="20"/>
      <c r="AI290" s="20"/>
      <c r="AJ290" s="20"/>
      <c r="AK290" s="20"/>
    </row>
    <row r="291" ht="16.5" customHeight="1">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E291" s="20"/>
      <c r="AF291" s="20"/>
      <c r="AG291" s="20"/>
      <c r="AH291" s="20"/>
      <c r="AI291" s="20"/>
      <c r="AJ291" s="20"/>
      <c r="AK291" s="20"/>
    </row>
    <row r="292" ht="16.5" customHeight="1">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E292" s="20"/>
      <c r="AF292" s="20"/>
      <c r="AG292" s="20"/>
      <c r="AH292" s="20"/>
      <c r="AI292" s="20"/>
      <c r="AJ292" s="20"/>
      <c r="AK292" s="20"/>
    </row>
    <row r="293" ht="16.5" customHeight="1">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E293" s="20"/>
      <c r="AF293" s="20"/>
      <c r="AG293" s="20"/>
      <c r="AH293" s="20"/>
      <c r="AI293" s="20"/>
      <c r="AJ293" s="20"/>
      <c r="AK293" s="20"/>
    </row>
    <row r="294" ht="16.5" customHeight="1">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E294" s="20"/>
      <c r="AF294" s="20"/>
      <c r="AG294" s="20"/>
      <c r="AH294" s="20"/>
      <c r="AI294" s="20"/>
      <c r="AJ294" s="20"/>
      <c r="AK294" s="20"/>
    </row>
    <row r="295" ht="16.5" customHeight="1">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E295" s="20"/>
      <c r="AF295" s="20"/>
      <c r="AG295" s="20"/>
      <c r="AH295" s="20"/>
      <c r="AI295" s="20"/>
      <c r="AJ295" s="20"/>
      <c r="AK295" s="20"/>
    </row>
    <row r="296" ht="16.5" customHeight="1">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E296" s="20"/>
      <c r="AF296" s="20"/>
      <c r="AG296" s="20"/>
      <c r="AH296" s="20"/>
      <c r="AI296" s="20"/>
      <c r="AJ296" s="20"/>
      <c r="AK296" s="20"/>
    </row>
    <row r="297" ht="16.5" customHeight="1">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E297" s="20"/>
      <c r="AF297" s="20"/>
      <c r="AG297" s="20"/>
      <c r="AH297" s="20"/>
      <c r="AI297" s="20"/>
      <c r="AJ297" s="20"/>
      <c r="AK297" s="20"/>
    </row>
    <row r="298" ht="16.5" customHeight="1">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E298" s="20"/>
      <c r="AF298" s="20"/>
      <c r="AG298" s="20"/>
      <c r="AH298" s="20"/>
      <c r="AI298" s="20"/>
      <c r="AJ298" s="20"/>
      <c r="AK298" s="20"/>
    </row>
    <row r="299" ht="16.5" customHeight="1">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E299" s="20"/>
      <c r="AF299" s="20"/>
      <c r="AG299" s="20"/>
      <c r="AH299" s="20"/>
      <c r="AI299" s="20"/>
      <c r="AJ299" s="20"/>
      <c r="AK299" s="20"/>
    </row>
    <row r="300" ht="16.5" customHeight="1">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E300" s="20"/>
      <c r="AF300" s="20"/>
      <c r="AG300" s="20"/>
      <c r="AH300" s="20"/>
      <c r="AI300" s="20"/>
      <c r="AJ300" s="20"/>
      <c r="AK300" s="20"/>
    </row>
    <row r="301" ht="16.5" customHeight="1">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E301" s="20"/>
      <c r="AF301" s="20"/>
      <c r="AG301" s="20"/>
      <c r="AH301" s="20"/>
      <c r="AI301" s="20"/>
      <c r="AJ301" s="20"/>
      <c r="AK301" s="20"/>
    </row>
    <row r="302" ht="16.5" customHeight="1">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E302" s="20"/>
      <c r="AF302" s="20"/>
      <c r="AG302" s="20"/>
      <c r="AH302" s="20"/>
      <c r="AI302" s="20"/>
      <c r="AJ302" s="20"/>
      <c r="AK302" s="20"/>
    </row>
    <row r="303" ht="16.5" customHeight="1">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E303" s="20"/>
      <c r="AF303" s="20"/>
      <c r="AG303" s="20"/>
      <c r="AH303" s="20"/>
      <c r="AI303" s="20"/>
      <c r="AJ303" s="20"/>
      <c r="AK303" s="20"/>
    </row>
    <row r="304" ht="16.5" customHeight="1">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E304" s="20"/>
      <c r="AF304" s="20"/>
      <c r="AG304" s="20"/>
      <c r="AH304" s="20"/>
      <c r="AI304" s="20"/>
      <c r="AJ304" s="20"/>
      <c r="AK304" s="20"/>
    </row>
    <row r="305" ht="16.5" customHeight="1">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E305" s="20"/>
      <c r="AF305" s="20"/>
      <c r="AG305" s="20"/>
      <c r="AH305" s="20"/>
      <c r="AI305" s="20"/>
      <c r="AJ305" s="20"/>
      <c r="AK305" s="20"/>
    </row>
    <row r="306" ht="16.5" customHeight="1">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E306" s="20"/>
      <c r="AF306" s="20"/>
      <c r="AG306" s="20"/>
      <c r="AH306" s="20"/>
      <c r="AI306" s="20"/>
      <c r="AJ306" s="20"/>
      <c r="AK306" s="20"/>
    </row>
    <row r="307" ht="16.5" customHeight="1">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E307" s="20"/>
      <c r="AF307" s="20"/>
      <c r="AG307" s="20"/>
      <c r="AH307" s="20"/>
      <c r="AI307" s="20"/>
      <c r="AJ307" s="20"/>
      <c r="AK307" s="20"/>
    </row>
    <row r="308" ht="16.5" customHeight="1">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E308" s="20"/>
      <c r="AF308" s="20"/>
      <c r="AG308" s="20"/>
      <c r="AH308" s="20"/>
      <c r="AI308" s="20"/>
      <c r="AJ308" s="20"/>
      <c r="AK308" s="20"/>
    </row>
    <row r="309" ht="16.5" customHeight="1">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E309" s="20"/>
      <c r="AF309" s="20"/>
      <c r="AG309" s="20"/>
      <c r="AH309" s="20"/>
      <c r="AI309" s="20"/>
      <c r="AJ309" s="20"/>
      <c r="AK309" s="20"/>
    </row>
    <row r="310" ht="16.5" customHeight="1">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E310" s="20"/>
      <c r="AF310" s="20"/>
      <c r="AG310" s="20"/>
      <c r="AH310" s="20"/>
      <c r="AI310" s="20"/>
      <c r="AJ310" s="20"/>
      <c r="AK310" s="20"/>
    </row>
    <row r="311" ht="16.5" customHeight="1">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E311" s="20"/>
      <c r="AF311" s="20"/>
      <c r="AG311" s="20"/>
      <c r="AH311" s="20"/>
      <c r="AI311" s="20"/>
      <c r="AJ311" s="20"/>
      <c r="AK311" s="20"/>
    </row>
    <row r="312" ht="16.5" customHeight="1">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E312" s="20"/>
      <c r="AF312" s="20"/>
      <c r="AG312" s="20"/>
      <c r="AH312" s="20"/>
      <c r="AI312" s="20"/>
      <c r="AJ312" s="20"/>
      <c r="AK312" s="20"/>
    </row>
    <row r="313" ht="16.5" customHeight="1">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E313" s="20"/>
      <c r="AF313" s="20"/>
      <c r="AG313" s="20"/>
      <c r="AH313" s="20"/>
      <c r="AI313" s="20"/>
      <c r="AJ313" s="20"/>
      <c r="AK313" s="20"/>
    </row>
    <row r="314" ht="16.5" customHeight="1">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E314" s="20"/>
      <c r="AF314" s="20"/>
      <c r="AG314" s="20"/>
      <c r="AH314" s="20"/>
      <c r="AI314" s="20"/>
      <c r="AJ314" s="20"/>
      <c r="AK314" s="20"/>
    </row>
    <row r="315" ht="16.5" customHeight="1">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E315" s="20"/>
      <c r="AF315" s="20"/>
      <c r="AG315" s="20"/>
      <c r="AH315" s="20"/>
      <c r="AI315" s="20"/>
      <c r="AJ315" s="20"/>
      <c r="AK315" s="20"/>
    </row>
    <row r="316" ht="16.5" customHeight="1">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E316" s="20"/>
      <c r="AF316" s="20"/>
      <c r="AG316" s="20"/>
      <c r="AH316" s="20"/>
      <c r="AI316" s="20"/>
      <c r="AJ316" s="20"/>
      <c r="AK316" s="20"/>
    </row>
    <row r="317" ht="16.5" customHeight="1">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E317" s="20"/>
      <c r="AF317" s="20"/>
      <c r="AG317" s="20"/>
      <c r="AH317" s="20"/>
      <c r="AI317" s="20"/>
      <c r="AJ317" s="20"/>
      <c r="AK317" s="20"/>
    </row>
    <row r="318" ht="16.5" customHeight="1">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E318" s="20"/>
      <c r="AF318" s="20"/>
      <c r="AG318" s="20"/>
      <c r="AH318" s="20"/>
      <c r="AI318" s="20"/>
      <c r="AJ318" s="20"/>
      <c r="AK318" s="20"/>
    </row>
    <row r="319" ht="16.5" customHeight="1">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E319" s="20"/>
      <c r="AF319" s="20"/>
      <c r="AG319" s="20"/>
      <c r="AH319" s="20"/>
      <c r="AI319" s="20"/>
      <c r="AJ319" s="20"/>
      <c r="AK319" s="20"/>
    </row>
    <row r="320" ht="16.5" customHeight="1">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E320" s="20"/>
      <c r="AF320" s="20"/>
      <c r="AG320" s="20"/>
      <c r="AH320" s="20"/>
      <c r="AI320" s="20"/>
      <c r="AJ320" s="20"/>
      <c r="AK320" s="20"/>
    </row>
    <row r="321" ht="16.5" customHeight="1">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E321" s="20"/>
      <c r="AF321" s="20"/>
      <c r="AG321" s="20"/>
      <c r="AH321" s="20"/>
      <c r="AI321" s="20"/>
      <c r="AJ321" s="20"/>
      <c r="AK321" s="20"/>
    </row>
    <row r="322" ht="16.5" customHeight="1">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E322" s="20"/>
      <c r="AF322" s="20"/>
      <c r="AG322" s="20"/>
      <c r="AH322" s="20"/>
      <c r="AI322" s="20"/>
      <c r="AJ322" s="20"/>
      <c r="AK322" s="20"/>
    </row>
    <row r="323" ht="16.5" customHeight="1">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E323" s="20"/>
      <c r="AF323" s="20"/>
      <c r="AG323" s="20"/>
      <c r="AH323" s="20"/>
      <c r="AI323" s="20"/>
      <c r="AJ323" s="20"/>
      <c r="AK323" s="20"/>
    </row>
    <row r="324" ht="16.5" customHeight="1">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E324" s="20"/>
      <c r="AF324" s="20"/>
      <c r="AG324" s="20"/>
      <c r="AH324" s="20"/>
      <c r="AI324" s="20"/>
      <c r="AJ324" s="20"/>
      <c r="AK324" s="20"/>
    </row>
    <row r="325" ht="16.5" customHeight="1">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E325" s="20"/>
      <c r="AF325" s="20"/>
      <c r="AG325" s="20"/>
      <c r="AH325" s="20"/>
      <c r="AI325" s="20"/>
      <c r="AJ325" s="20"/>
      <c r="AK325" s="20"/>
    </row>
    <row r="326" ht="16.5" customHeight="1">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E326" s="20"/>
      <c r="AF326" s="20"/>
      <c r="AG326" s="20"/>
      <c r="AH326" s="20"/>
      <c r="AI326" s="20"/>
      <c r="AJ326" s="20"/>
      <c r="AK326" s="20"/>
    </row>
    <row r="327" ht="16.5" customHeight="1">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E327" s="20"/>
      <c r="AF327" s="20"/>
      <c r="AG327" s="20"/>
      <c r="AH327" s="20"/>
      <c r="AI327" s="20"/>
      <c r="AJ327" s="20"/>
      <c r="AK327" s="20"/>
    </row>
    <row r="328" ht="16.5" customHeight="1">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E328" s="20"/>
      <c r="AF328" s="20"/>
      <c r="AG328" s="20"/>
      <c r="AH328" s="20"/>
      <c r="AI328" s="20"/>
      <c r="AJ328" s="20"/>
      <c r="AK328" s="20"/>
    </row>
    <row r="329" ht="16.5" customHeight="1">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E329" s="20"/>
      <c r="AF329" s="20"/>
      <c r="AG329" s="20"/>
      <c r="AH329" s="20"/>
      <c r="AI329" s="20"/>
      <c r="AJ329" s="20"/>
      <c r="AK329" s="20"/>
    </row>
    <row r="330" ht="16.5" customHeight="1">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E330" s="20"/>
      <c r="AF330" s="20"/>
      <c r="AG330" s="20"/>
      <c r="AH330" s="20"/>
      <c r="AI330" s="20"/>
      <c r="AJ330" s="20"/>
      <c r="AK330" s="20"/>
    </row>
    <row r="331" ht="16.5" customHeight="1">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E331" s="20"/>
      <c r="AF331" s="20"/>
      <c r="AG331" s="20"/>
      <c r="AH331" s="20"/>
      <c r="AI331" s="20"/>
      <c r="AJ331" s="20"/>
      <c r="AK331" s="20"/>
    </row>
    <row r="332" ht="16.5" customHeight="1">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E332" s="20"/>
      <c r="AF332" s="20"/>
      <c r="AG332" s="20"/>
      <c r="AH332" s="20"/>
      <c r="AI332" s="20"/>
      <c r="AJ332" s="20"/>
      <c r="AK332" s="20"/>
    </row>
    <row r="333" ht="16.5" customHeight="1">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E333" s="20"/>
      <c r="AF333" s="20"/>
      <c r="AG333" s="20"/>
      <c r="AH333" s="20"/>
      <c r="AI333" s="20"/>
      <c r="AJ333" s="20"/>
      <c r="AK333" s="20"/>
    </row>
    <row r="334" ht="16.5" customHeight="1">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E334" s="20"/>
      <c r="AF334" s="20"/>
      <c r="AG334" s="20"/>
      <c r="AH334" s="20"/>
      <c r="AI334" s="20"/>
      <c r="AJ334" s="20"/>
      <c r="AK334" s="20"/>
    </row>
    <row r="335" ht="16.5" customHeight="1">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E335" s="20"/>
      <c r="AF335" s="20"/>
      <c r="AG335" s="20"/>
      <c r="AH335" s="20"/>
      <c r="AI335" s="20"/>
      <c r="AJ335" s="20"/>
      <c r="AK335" s="20"/>
    </row>
    <row r="336" ht="16.5" customHeight="1">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E336" s="20"/>
      <c r="AF336" s="20"/>
      <c r="AG336" s="20"/>
      <c r="AH336" s="20"/>
      <c r="AI336" s="20"/>
      <c r="AJ336" s="20"/>
      <c r="AK336" s="20"/>
    </row>
    <row r="337" ht="16.5" customHeight="1">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E337" s="20"/>
      <c r="AF337" s="20"/>
      <c r="AG337" s="20"/>
      <c r="AH337" s="20"/>
      <c r="AI337" s="20"/>
      <c r="AJ337" s="20"/>
      <c r="AK337" s="20"/>
    </row>
    <row r="338" ht="16.5" customHeight="1">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E338" s="20"/>
      <c r="AF338" s="20"/>
      <c r="AG338" s="20"/>
      <c r="AH338" s="20"/>
      <c r="AI338" s="20"/>
      <c r="AJ338" s="20"/>
      <c r="AK338" s="20"/>
    </row>
    <row r="339" ht="16.5" customHeight="1">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E339" s="20"/>
      <c r="AF339" s="20"/>
      <c r="AG339" s="20"/>
      <c r="AH339" s="20"/>
      <c r="AI339" s="20"/>
      <c r="AJ339" s="20"/>
      <c r="AK339" s="20"/>
    </row>
    <row r="340" ht="16.5" customHeight="1">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E340" s="20"/>
      <c r="AF340" s="20"/>
      <c r="AG340" s="20"/>
      <c r="AH340" s="20"/>
      <c r="AI340" s="20"/>
      <c r="AJ340" s="20"/>
      <c r="AK340" s="20"/>
    </row>
    <row r="341" ht="16.5" customHeight="1">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E341" s="20"/>
      <c r="AF341" s="20"/>
      <c r="AG341" s="20"/>
      <c r="AH341" s="20"/>
      <c r="AI341" s="20"/>
      <c r="AJ341" s="20"/>
      <c r="AK341" s="20"/>
    </row>
    <row r="342" ht="16.5" customHeight="1">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E342" s="20"/>
      <c r="AF342" s="20"/>
      <c r="AG342" s="20"/>
      <c r="AH342" s="20"/>
      <c r="AI342" s="20"/>
      <c r="AJ342" s="20"/>
      <c r="AK342" s="20"/>
    </row>
    <row r="343" ht="16.5" customHeight="1">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E343" s="20"/>
      <c r="AF343" s="20"/>
      <c r="AG343" s="20"/>
      <c r="AH343" s="20"/>
      <c r="AI343" s="20"/>
      <c r="AJ343" s="20"/>
      <c r="AK343" s="20"/>
    </row>
    <row r="344" ht="16.5" customHeight="1">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E344" s="20"/>
      <c r="AF344" s="20"/>
      <c r="AG344" s="20"/>
      <c r="AH344" s="20"/>
      <c r="AI344" s="20"/>
      <c r="AJ344" s="20"/>
      <c r="AK344" s="20"/>
    </row>
    <row r="345" ht="16.5" customHeight="1">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E345" s="20"/>
      <c r="AF345" s="20"/>
      <c r="AG345" s="20"/>
      <c r="AH345" s="20"/>
      <c r="AI345" s="20"/>
      <c r="AJ345" s="20"/>
      <c r="AK345" s="20"/>
    </row>
    <row r="346" ht="16.5" customHeight="1">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E346" s="20"/>
      <c r="AF346" s="20"/>
      <c r="AG346" s="20"/>
      <c r="AH346" s="20"/>
      <c r="AI346" s="20"/>
      <c r="AJ346" s="20"/>
      <c r="AK346" s="20"/>
    </row>
    <row r="347" ht="16.5" customHeight="1">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E347" s="20"/>
      <c r="AF347" s="20"/>
      <c r="AG347" s="20"/>
      <c r="AH347" s="20"/>
      <c r="AI347" s="20"/>
      <c r="AJ347" s="20"/>
      <c r="AK347" s="20"/>
    </row>
    <row r="348" ht="16.5" customHeight="1">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E348" s="20"/>
      <c r="AF348" s="20"/>
      <c r="AG348" s="20"/>
      <c r="AH348" s="20"/>
      <c r="AI348" s="20"/>
      <c r="AJ348" s="20"/>
      <c r="AK348" s="20"/>
    </row>
    <row r="349" ht="16.5" customHeight="1">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E349" s="20"/>
      <c r="AF349" s="20"/>
      <c r="AG349" s="20"/>
      <c r="AH349" s="20"/>
      <c r="AI349" s="20"/>
      <c r="AJ349" s="20"/>
      <c r="AK349" s="20"/>
    </row>
    <row r="350" ht="16.5" customHeight="1">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E350" s="20"/>
      <c r="AF350" s="20"/>
      <c r="AG350" s="20"/>
      <c r="AH350" s="20"/>
      <c r="AI350" s="20"/>
      <c r="AJ350" s="20"/>
      <c r="AK350" s="20"/>
    </row>
    <row r="351" ht="16.5" customHeight="1">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E351" s="20"/>
      <c r="AF351" s="20"/>
      <c r="AG351" s="20"/>
      <c r="AH351" s="20"/>
      <c r="AI351" s="20"/>
      <c r="AJ351" s="20"/>
      <c r="AK351" s="20"/>
    </row>
    <row r="352" ht="16.5" customHeight="1">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E352" s="20"/>
      <c r="AF352" s="20"/>
      <c r="AG352" s="20"/>
      <c r="AH352" s="20"/>
      <c r="AI352" s="20"/>
      <c r="AJ352" s="20"/>
      <c r="AK352" s="20"/>
    </row>
    <row r="353" ht="16.5" customHeight="1">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E353" s="20"/>
      <c r="AF353" s="20"/>
      <c r="AG353" s="20"/>
      <c r="AH353" s="20"/>
      <c r="AI353" s="20"/>
      <c r="AJ353" s="20"/>
      <c r="AK353" s="20"/>
    </row>
    <row r="354" ht="16.5" customHeight="1">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E354" s="20"/>
      <c r="AF354" s="20"/>
      <c r="AG354" s="20"/>
      <c r="AH354" s="20"/>
      <c r="AI354" s="20"/>
      <c r="AJ354" s="20"/>
      <c r="AK354" s="20"/>
    </row>
    <row r="355" ht="16.5" customHeight="1">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E355" s="20"/>
      <c r="AF355" s="20"/>
      <c r="AG355" s="20"/>
      <c r="AH355" s="20"/>
      <c r="AI355" s="20"/>
      <c r="AJ355" s="20"/>
      <c r="AK355" s="20"/>
    </row>
    <row r="356" ht="16.5" customHeight="1">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E356" s="20"/>
      <c r="AF356" s="20"/>
      <c r="AG356" s="20"/>
      <c r="AH356" s="20"/>
      <c r="AI356" s="20"/>
      <c r="AJ356" s="20"/>
      <c r="AK356" s="20"/>
    </row>
    <row r="357" ht="16.5" customHeight="1">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E357" s="20"/>
      <c r="AF357" s="20"/>
      <c r="AG357" s="20"/>
      <c r="AH357" s="20"/>
      <c r="AI357" s="20"/>
      <c r="AJ357" s="20"/>
      <c r="AK357" s="20"/>
    </row>
    <row r="358" ht="16.5" customHeight="1">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E358" s="20"/>
      <c r="AF358" s="20"/>
      <c r="AG358" s="20"/>
      <c r="AH358" s="20"/>
      <c r="AI358" s="20"/>
      <c r="AJ358" s="20"/>
      <c r="AK358" s="20"/>
    </row>
    <row r="359" ht="16.5" customHeight="1">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E359" s="20"/>
      <c r="AF359" s="20"/>
      <c r="AG359" s="20"/>
      <c r="AH359" s="20"/>
      <c r="AI359" s="20"/>
      <c r="AJ359" s="20"/>
      <c r="AK359" s="20"/>
    </row>
    <row r="360" ht="16.5" customHeight="1">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E360" s="20"/>
      <c r="AF360" s="20"/>
      <c r="AG360" s="20"/>
      <c r="AH360" s="20"/>
      <c r="AI360" s="20"/>
      <c r="AJ360" s="20"/>
      <c r="AK360" s="20"/>
    </row>
    <row r="361" ht="16.5" customHeight="1">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E361" s="20"/>
      <c r="AF361" s="20"/>
      <c r="AG361" s="20"/>
      <c r="AH361" s="20"/>
      <c r="AI361" s="20"/>
      <c r="AJ361" s="20"/>
      <c r="AK361" s="20"/>
    </row>
    <row r="362" ht="16.5" customHeight="1">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E362" s="20"/>
      <c r="AF362" s="20"/>
      <c r="AG362" s="20"/>
      <c r="AH362" s="20"/>
      <c r="AI362" s="20"/>
      <c r="AJ362" s="20"/>
      <c r="AK362" s="20"/>
    </row>
    <row r="363" ht="16.5" customHeight="1">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E363" s="20"/>
      <c r="AF363" s="20"/>
      <c r="AG363" s="20"/>
      <c r="AH363" s="20"/>
      <c r="AI363" s="20"/>
      <c r="AJ363" s="20"/>
      <c r="AK363" s="20"/>
    </row>
    <row r="364" ht="16.5" customHeight="1">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E364" s="20"/>
      <c r="AF364" s="20"/>
      <c r="AG364" s="20"/>
      <c r="AH364" s="20"/>
      <c r="AI364" s="20"/>
      <c r="AJ364" s="20"/>
      <c r="AK364" s="20"/>
    </row>
    <row r="365" ht="16.5" customHeight="1">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E365" s="20"/>
      <c r="AF365" s="20"/>
      <c r="AG365" s="20"/>
      <c r="AH365" s="20"/>
      <c r="AI365" s="20"/>
      <c r="AJ365" s="20"/>
      <c r="AK365" s="20"/>
    </row>
    <row r="366" ht="16.5" customHeight="1">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E366" s="20"/>
      <c r="AF366" s="20"/>
      <c r="AG366" s="20"/>
      <c r="AH366" s="20"/>
      <c r="AI366" s="20"/>
      <c r="AJ366" s="20"/>
      <c r="AK366" s="20"/>
    </row>
    <row r="367" ht="16.5" customHeight="1">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E367" s="20"/>
      <c r="AF367" s="20"/>
      <c r="AG367" s="20"/>
      <c r="AH367" s="20"/>
      <c r="AI367" s="20"/>
      <c r="AJ367" s="20"/>
      <c r="AK367" s="20"/>
    </row>
    <row r="368" ht="16.5" customHeight="1">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E368" s="20"/>
      <c r="AF368" s="20"/>
      <c r="AG368" s="20"/>
      <c r="AH368" s="20"/>
      <c r="AI368" s="20"/>
      <c r="AJ368" s="20"/>
      <c r="AK368" s="20"/>
    </row>
    <row r="369" ht="16.5" customHeight="1">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E369" s="20"/>
      <c r="AF369" s="20"/>
      <c r="AG369" s="20"/>
      <c r="AH369" s="20"/>
      <c r="AI369" s="20"/>
      <c r="AJ369" s="20"/>
      <c r="AK369" s="20"/>
    </row>
    <row r="370" ht="16.5" customHeight="1">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E370" s="20"/>
      <c r="AF370" s="20"/>
      <c r="AG370" s="20"/>
      <c r="AH370" s="20"/>
      <c r="AI370" s="20"/>
      <c r="AJ370" s="20"/>
      <c r="AK370" s="20"/>
    </row>
    <row r="371" ht="16.5" customHeight="1">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E371" s="20"/>
      <c r="AF371" s="20"/>
      <c r="AG371" s="20"/>
      <c r="AH371" s="20"/>
      <c r="AI371" s="20"/>
      <c r="AJ371" s="20"/>
      <c r="AK371" s="20"/>
    </row>
    <row r="372" ht="16.5" customHeight="1">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E372" s="20"/>
      <c r="AF372" s="20"/>
      <c r="AG372" s="20"/>
      <c r="AH372" s="20"/>
      <c r="AI372" s="20"/>
      <c r="AJ372" s="20"/>
      <c r="AK372" s="20"/>
    </row>
    <row r="373" ht="16.5" customHeight="1">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E373" s="20"/>
      <c r="AF373" s="20"/>
      <c r="AG373" s="20"/>
      <c r="AH373" s="20"/>
      <c r="AI373" s="20"/>
      <c r="AJ373" s="20"/>
      <c r="AK373" s="20"/>
    </row>
    <row r="374" ht="16.5" customHeight="1">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E374" s="20"/>
      <c r="AF374" s="20"/>
      <c r="AG374" s="20"/>
      <c r="AH374" s="20"/>
      <c r="AI374" s="20"/>
      <c r="AJ374" s="20"/>
      <c r="AK374" s="20"/>
    </row>
    <row r="375" ht="16.5" customHeight="1">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E375" s="20"/>
      <c r="AF375" s="20"/>
      <c r="AG375" s="20"/>
      <c r="AH375" s="20"/>
      <c r="AI375" s="20"/>
      <c r="AJ375" s="20"/>
      <c r="AK375" s="20"/>
    </row>
    <row r="376" ht="16.5" customHeight="1">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E376" s="20"/>
      <c r="AF376" s="20"/>
      <c r="AG376" s="20"/>
      <c r="AH376" s="20"/>
      <c r="AI376" s="20"/>
      <c r="AJ376" s="20"/>
      <c r="AK376" s="20"/>
    </row>
    <row r="377" ht="16.5" customHeight="1">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E377" s="20"/>
      <c r="AF377" s="20"/>
      <c r="AG377" s="20"/>
      <c r="AH377" s="20"/>
      <c r="AI377" s="20"/>
      <c r="AJ377" s="20"/>
      <c r="AK377" s="20"/>
    </row>
    <row r="378" ht="16.5" customHeight="1">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E378" s="20"/>
      <c r="AF378" s="20"/>
      <c r="AG378" s="20"/>
      <c r="AH378" s="20"/>
      <c r="AI378" s="20"/>
      <c r="AJ378" s="20"/>
      <c r="AK378" s="20"/>
    </row>
    <row r="379" ht="16.5" customHeight="1">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E379" s="20"/>
      <c r="AF379" s="20"/>
      <c r="AG379" s="20"/>
      <c r="AH379" s="20"/>
      <c r="AI379" s="20"/>
      <c r="AJ379" s="20"/>
      <c r="AK379" s="20"/>
    </row>
    <row r="380" ht="16.5" customHeight="1">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E380" s="20"/>
      <c r="AF380" s="20"/>
      <c r="AG380" s="20"/>
      <c r="AH380" s="20"/>
      <c r="AI380" s="20"/>
      <c r="AJ380" s="20"/>
      <c r="AK380" s="20"/>
    </row>
    <row r="381" ht="16.5" customHeight="1">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E381" s="20"/>
      <c r="AF381" s="20"/>
      <c r="AG381" s="20"/>
      <c r="AH381" s="20"/>
      <c r="AI381" s="20"/>
      <c r="AJ381" s="20"/>
      <c r="AK381" s="20"/>
    </row>
    <row r="382" ht="16.5" customHeight="1">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E382" s="20"/>
      <c r="AF382" s="20"/>
      <c r="AG382" s="20"/>
      <c r="AH382" s="20"/>
      <c r="AI382" s="20"/>
      <c r="AJ382" s="20"/>
      <c r="AK382" s="20"/>
    </row>
    <row r="383" ht="16.5" customHeight="1">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E383" s="20"/>
      <c r="AF383" s="20"/>
      <c r="AG383" s="20"/>
      <c r="AH383" s="20"/>
      <c r="AI383" s="20"/>
      <c r="AJ383" s="20"/>
      <c r="AK383" s="20"/>
    </row>
    <row r="384" ht="16.5" customHeight="1">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E384" s="20"/>
      <c r="AF384" s="20"/>
      <c r="AG384" s="20"/>
      <c r="AH384" s="20"/>
      <c r="AI384" s="20"/>
      <c r="AJ384" s="20"/>
      <c r="AK384" s="20"/>
    </row>
    <row r="385" ht="16.5" customHeight="1">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E385" s="20"/>
      <c r="AF385" s="20"/>
      <c r="AG385" s="20"/>
      <c r="AH385" s="20"/>
      <c r="AI385" s="20"/>
      <c r="AJ385" s="20"/>
      <c r="AK385" s="20"/>
    </row>
    <row r="386" ht="16.5" customHeight="1">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E386" s="20"/>
      <c r="AF386" s="20"/>
      <c r="AG386" s="20"/>
      <c r="AH386" s="20"/>
      <c r="AI386" s="20"/>
      <c r="AJ386" s="20"/>
      <c r="AK386" s="20"/>
    </row>
    <row r="387" ht="16.5" customHeight="1">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E387" s="20"/>
      <c r="AF387" s="20"/>
      <c r="AG387" s="20"/>
      <c r="AH387" s="20"/>
      <c r="AI387" s="20"/>
      <c r="AJ387" s="20"/>
      <c r="AK387" s="20"/>
    </row>
    <row r="388" ht="16.5" customHeight="1">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E388" s="20"/>
      <c r="AF388" s="20"/>
      <c r="AG388" s="20"/>
      <c r="AH388" s="20"/>
      <c r="AI388" s="20"/>
      <c r="AJ388" s="20"/>
      <c r="AK388" s="20"/>
    </row>
    <row r="389" ht="16.5" customHeight="1">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E389" s="20"/>
      <c r="AF389" s="20"/>
      <c r="AG389" s="20"/>
      <c r="AH389" s="20"/>
      <c r="AI389" s="20"/>
      <c r="AJ389" s="20"/>
      <c r="AK389" s="20"/>
    </row>
    <row r="390" ht="16.5" customHeight="1">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E390" s="20"/>
      <c r="AF390" s="20"/>
      <c r="AG390" s="20"/>
      <c r="AH390" s="20"/>
      <c r="AI390" s="20"/>
      <c r="AJ390" s="20"/>
      <c r="AK390" s="20"/>
    </row>
    <row r="391" ht="16.5" customHeight="1">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E391" s="20"/>
      <c r="AF391" s="20"/>
      <c r="AG391" s="20"/>
      <c r="AH391" s="20"/>
      <c r="AI391" s="20"/>
      <c r="AJ391" s="20"/>
      <c r="AK391" s="20"/>
    </row>
    <row r="392" ht="16.5" customHeight="1">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E392" s="20"/>
      <c r="AF392" s="20"/>
      <c r="AG392" s="20"/>
      <c r="AH392" s="20"/>
      <c r="AI392" s="20"/>
      <c r="AJ392" s="20"/>
      <c r="AK392" s="20"/>
    </row>
    <row r="393" ht="16.5" customHeight="1">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E393" s="20"/>
      <c r="AF393" s="20"/>
      <c r="AG393" s="20"/>
      <c r="AH393" s="20"/>
      <c r="AI393" s="20"/>
      <c r="AJ393" s="20"/>
      <c r="AK393" s="20"/>
    </row>
    <row r="394" ht="16.5" customHeight="1">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E394" s="20"/>
      <c r="AF394" s="20"/>
      <c r="AG394" s="20"/>
      <c r="AH394" s="20"/>
      <c r="AI394" s="20"/>
      <c r="AJ394" s="20"/>
      <c r="AK394" s="20"/>
    </row>
    <row r="395" ht="16.5" customHeight="1">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E395" s="20"/>
      <c r="AF395" s="20"/>
      <c r="AG395" s="20"/>
      <c r="AH395" s="20"/>
      <c r="AI395" s="20"/>
      <c r="AJ395" s="20"/>
      <c r="AK395" s="20"/>
    </row>
    <row r="396" ht="16.5" customHeight="1">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E396" s="20"/>
      <c r="AF396" s="20"/>
      <c r="AG396" s="20"/>
      <c r="AH396" s="20"/>
      <c r="AI396" s="20"/>
      <c r="AJ396" s="20"/>
      <c r="AK396" s="20"/>
    </row>
    <row r="397" ht="16.5" customHeight="1">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E397" s="20"/>
      <c r="AF397" s="20"/>
      <c r="AG397" s="20"/>
      <c r="AH397" s="20"/>
      <c r="AI397" s="20"/>
      <c r="AJ397" s="20"/>
      <c r="AK397" s="20"/>
    </row>
    <row r="398" ht="16.5" customHeight="1">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E398" s="20"/>
      <c r="AF398" s="20"/>
      <c r="AG398" s="20"/>
      <c r="AH398" s="20"/>
      <c r="AI398" s="20"/>
      <c r="AJ398" s="20"/>
      <c r="AK398" s="20"/>
    </row>
    <row r="399" ht="16.5" customHeight="1">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E399" s="20"/>
      <c r="AF399" s="20"/>
      <c r="AG399" s="20"/>
      <c r="AH399" s="20"/>
      <c r="AI399" s="20"/>
      <c r="AJ399" s="20"/>
      <c r="AK399" s="20"/>
    </row>
    <row r="400" ht="16.5" customHeight="1">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E400" s="20"/>
      <c r="AF400" s="20"/>
      <c r="AG400" s="20"/>
      <c r="AH400" s="20"/>
      <c r="AI400" s="20"/>
      <c r="AJ400" s="20"/>
      <c r="AK400" s="20"/>
    </row>
    <row r="401" ht="16.5" customHeight="1">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E401" s="20"/>
      <c r="AF401" s="20"/>
      <c r="AG401" s="20"/>
      <c r="AH401" s="20"/>
      <c r="AI401" s="20"/>
      <c r="AJ401" s="20"/>
      <c r="AK401" s="20"/>
    </row>
    <row r="402" ht="16.5" customHeight="1">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E402" s="20"/>
      <c r="AF402" s="20"/>
      <c r="AG402" s="20"/>
      <c r="AH402" s="20"/>
      <c r="AI402" s="20"/>
      <c r="AJ402" s="20"/>
      <c r="AK402" s="20"/>
    </row>
    <row r="403" ht="16.5" customHeight="1">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E403" s="20"/>
      <c r="AF403" s="20"/>
      <c r="AG403" s="20"/>
      <c r="AH403" s="20"/>
      <c r="AI403" s="20"/>
      <c r="AJ403" s="20"/>
      <c r="AK403" s="20"/>
    </row>
    <row r="404" ht="16.5" customHeight="1">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E404" s="20"/>
      <c r="AF404" s="20"/>
      <c r="AG404" s="20"/>
      <c r="AH404" s="20"/>
      <c r="AI404" s="20"/>
      <c r="AJ404" s="20"/>
      <c r="AK404" s="20"/>
    </row>
    <row r="405" ht="16.5" customHeight="1">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E405" s="20"/>
      <c r="AF405" s="20"/>
      <c r="AG405" s="20"/>
      <c r="AH405" s="20"/>
      <c r="AI405" s="20"/>
      <c r="AJ405" s="20"/>
      <c r="AK405" s="20"/>
    </row>
    <row r="406" ht="16.5" customHeight="1">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E406" s="20"/>
      <c r="AF406" s="20"/>
      <c r="AG406" s="20"/>
      <c r="AH406" s="20"/>
      <c r="AI406" s="20"/>
      <c r="AJ406" s="20"/>
      <c r="AK406" s="20"/>
    </row>
    <row r="407" ht="16.5" customHeight="1">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E407" s="20"/>
      <c r="AF407" s="20"/>
      <c r="AG407" s="20"/>
      <c r="AH407" s="20"/>
      <c r="AI407" s="20"/>
      <c r="AJ407" s="20"/>
      <c r="AK407" s="20"/>
    </row>
    <row r="408" ht="16.5" customHeight="1">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E408" s="20"/>
      <c r="AF408" s="20"/>
      <c r="AG408" s="20"/>
      <c r="AH408" s="20"/>
      <c r="AI408" s="20"/>
      <c r="AJ408" s="20"/>
      <c r="AK408" s="20"/>
    </row>
    <row r="409" ht="16.5" customHeight="1">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E409" s="20"/>
      <c r="AF409" s="20"/>
      <c r="AG409" s="20"/>
      <c r="AH409" s="20"/>
      <c r="AI409" s="20"/>
      <c r="AJ409" s="20"/>
      <c r="AK409" s="20"/>
    </row>
    <row r="410" ht="16.5" customHeight="1">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E410" s="20"/>
      <c r="AF410" s="20"/>
      <c r="AG410" s="20"/>
      <c r="AH410" s="20"/>
      <c r="AI410" s="20"/>
      <c r="AJ410" s="20"/>
      <c r="AK410" s="20"/>
    </row>
    <row r="411" ht="16.5" customHeight="1">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E411" s="20"/>
      <c r="AF411" s="20"/>
      <c r="AG411" s="20"/>
      <c r="AH411" s="20"/>
      <c r="AI411" s="20"/>
      <c r="AJ411" s="20"/>
      <c r="AK411" s="20"/>
    </row>
    <row r="412" ht="16.5" customHeight="1">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E412" s="20"/>
      <c r="AF412" s="20"/>
      <c r="AG412" s="20"/>
      <c r="AH412" s="20"/>
      <c r="AI412" s="20"/>
      <c r="AJ412" s="20"/>
      <c r="AK412" s="20"/>
    </row>
    <row r="413" ht="16.5" customHeight="1">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E413" s="20"/>
      <c r="AF413" s="20"/>
      <c r="AG413" s="20"/>
      <c r="AH413" s="20"/>
      <c r="AI413" s="20"/>
      <c r="AJ413" s="20"/>
      <c r="AK413" s="20"/>
    </row>
    <row r="414" ht="16.5" customHeight="1">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E414" s="20"/>
      <c r="AF414" s="20"/>
      <c r="AG414" s="20"/>
      <c r="AH414" s="20"/>
      <c r="AI414" s="20"/>
      <c r="AJ414" s="20"/>
      <c r="AK414" s="20"/>
    </row>
    <row r="415" ht="16.5" customHeight="1">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E415" s="20"/>
      <c r="AF415" s="20"/>
      <c r="AG415" s="20"/>
      <c r="AH415" s="20"/>
      <c r="AI415" s="20"/>
      <c r="AJ415" s="20"/>
      <c r="AK415" s="20"/>
    </row>
    <row r="416" ht="16.5" customHeight="1">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E416" s="20"/>
      <c r="AF416" s="20"/>
      <c r="AG416" s="20"/>
      <c r="AH416" s="20"/>
      <c r="AI416" s="20"/>
      <c r="AJ416" s="20"/>
      <c r="AK416" s="20"/>
    </row>
    <row r="417" ht="16.5" customHeight="1">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E417" s="20"/>
      <c r="AF417" s="20"/>
      <c r="AG417" s="20"/>
      <c r="AH417" s="20"/>
      <c r="AI417" s="20"/>
      <c r="AJ417" s="20"/>
      <c r="AK417" s="20"/>
    </row>
    <row r="418" ht="16.5" customHeight="1">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E418" s="20"/>
      <c r="AF418" s="20"/>
      <c r="AG418" s="20"/>
      <c r="AH418" s="20"/>
      <c r="AI418" s="20"/>
      <c r="AJ418" s="20"/>
      <c r="AK418" s="20"/>
    </row>
    <row r="419" ht="16.5" customHeight="1">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E419" s="20"/>
      <c r="AF419" s="20"/>
      <c r="AG419" s="20"/>
      <c r="AH419" s="20"/>
      <c r="AI419" s="20"/>
      <c r="AJ419" s="20"/>
      <c r="AK419" s="20"/>
    </row>
    <row r="420" ht="16.5" customHeight="1">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E420" s="20"/>
      <c r="AF420" s="20"/>
      <c r="AG420" s="20"/>
      <c r="AH420" s="20"/>
      <c r="AI420" s="20"/>
      <c r="AJ420" s="20"/>
      <c r="AK420" s="20"/>
    </row>
    <row r="421" ht="16.5" customHeight="1">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E421" s="20"/>
      <c r="AF421" s="20"/>
      <c r="AG421" s="20"/>
      <c r="AH421" s="20"/>
      <c r="AI421" s="20"/>
      <c r="AJ421" s="20"/>
      <c r="AK421" s="20"/>
    </row>
    <row r="422" ht="16.5" customHeight="1">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E422" s="20"/>
      <c r="AF422" s="20"/>
      <c r="AG422" s="20"/>
      <c r="AH422" s="20"/>
      <c r="AI422" s="20"/>
      <c r="AJ422" s="20"/>
      <c r="AK422" s="20"/>
    </row>
    <row r="423" ht="16.5" customHeight="1">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E423" s="20"/>
      <c r="AF423" s="20"/>
      <c r="AG423" s="20"/>
      <c r="AH423" s="20"/>
      <c r="AI423" s="20"/>
      <c r="AJ423" s="20"/>
      <c r="AK423" s="20"/>
    </row>
    <row r="424" ht="16.5" customHeight="1">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E424" s="20"/>
      <c r="AF424" s="20"/>
      <c r="AG424" s="20"/>
      <c r="AH424" s="20"/>
      <c r="AI424" s="20"/>
      <c r="AJ424" s="20"/>
      <c r="AK424" s="20"/>
    </row>
    <row r="425" ht="16.5" customHeight="1">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E425" s="20"/>
      <c r="AF425" s="20"/>
      <c r="AG425" s="20"/>
      <c r="AH425" s="20"/>
      <c r="AI425" s="20"/>
      <c r="AJ425" s="20"/>
      <c r="AK425" s="20"/>
    </row>
    <row r="426" ht="16.5" customHeight="1">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E426" s="20"/>
      <c r="AF426" s="20"/>
      <c r="AG426" s="20"/>
      <c r="AH426" s="20"/>
      <c r="AI426" s="20"/>
      <c r="AJ426" s="20"/>
      <c r="AK426" s="20"/>
    </row>
    <row r="427" ht="16.5" customHeight="1">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E427" s="20"/>
      <c r="AF427" s="20"/>
      <c r="AG427" s="20"/>
      <c r="AH427" s="20"/>
      <c r="AI427" s="20"/>
      <c r="AJ427" s="20"/>
      <c r="AK427" s="20"/>
    </row>
    <row r="428" ht="16.5" customHeight="1">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E428" s="20"/>
      <c r="AF428" s="20"/>
      <c r="AG428" s="20"/>
      <c r="AH428" s="20"/>
      <c r="AI428" s="20"/>
      <c r="AJ428" s="20"/>
      <c r="AK428" s="20"/>
    </row>
    <row r="429" ht="16.5" customHeight="1">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E429" s="20"/>
      <c r="AF429" s="20"/>
      <c r="AG429" s="20"/>
      <c r="AH429" s="20"/>
      <c r="AI429" s="20"/>
      <c r="AJ429" s="20"/>
      <c r="AK429" s="20"/>
    </row>
    <row r="430" ht="16.5" customHeight="1">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E430" s="20"/>
      <c r="AF430" s="20"/>
      <c r="AG430" s="20"/>
      <c r="AH430" s="20"/>
      <c r="AI430" s="20"/>
      <c r="AJ430" s="20"/>
      <c r="AK430" s="20"/>
    </row>
    <row r="431" ht="16.5" customHeight="1">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E431" s="20"/>
      <c r="AF431" s="20"/>
      <c r="AG431" s="20"/>
      <c r="AH431" s="20"/>
      <c r="AI431" s="20"/>
      <c r="AJ431" s="20"/>
      <c r="AK431" s="20"/>
    </row>
    <row r="432" ht="16.5" customHeight="1">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E432" s="20"/>
      <c r="AF432" s="20"/>
      <c r="AG432" s="20"/>
      <c r="AH432" s="20"/>
      <c r="AI432" s="20"/>
      <c r="AJ432" s="20"/>
      <c r="AK432" s="20"/>
    </row>
    <row r="433" ht="16.5" customHeight="1">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E433" s="20"/>
      <c r="AF433" s="20"/>
      <c r="AG433" s="20"/>
      <c r="AH433" s="20"/>
      <c r="AI433" s="20"/>
      <c r="AJ433" s="20"/>
      <c r="AK433" s="20"/>
    </row>
    <row r="434" ht="16.5" customHeight="1">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E434" s="20"/>
      <c r="AF434" s="20"/>
      <c r="AG434" s="20"/>
      <c r="AH434" s="20"/>
      <c r="AI434" s="20"/>
      <c r="AJ434" s="20"/>
      <c r="AK434" s="20"/>
    </row>
    <row r="435" ht="16.5" customHeight="1">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E435" s="20"/>
      <c r="AF435" s="20"/>
      <c r="AG435" s="20"/>
      <c r="AH435" s="20"/>
      <c r="AI435" s="20"/>
      <c r="AJ435" s="20"/>
      <c r="AK435" s="20"/>
    </row>
    <row r="436" ht="16.5" customHeight="1">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E436" s="20"/>
      <c r="AF436" s="20"/>
      <c r="AG436" s="20"/>
      <c r="AH436" s="20"/>
      <c r="AI436" s="20"/>
      <c r="AJ436" s="20"/>
      <c r="AK436" s="20"/>
    </row>
    <row r="437" ht="16.5" customHeight="1">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E437" s="20"/>
      <c r="AF437" s="20"/>
      <c r="AG437" s="20"/>
      <c r="AH437" s="20"/>
      <c r="AI437" s="20"/>
      <c r="AJ437" s="20"/>
      <c r="AK437" s="20"/>
    </row>
    <row r="438" ht="16.5" customHeight="1">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E438" s="20"/>
      <c r="AF438" s="20"/>
      <c r="AG438" s="20"/>
      <c r="AH438" s="20"/>
      <c r="AI438" s="20"/>
      <c r="AJ438" s="20"/>
      <c r="AK438" s="20"/>
    </row>
    <row r="439" ht="16.5" customHeight="1">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E439" s="20"/>
      <c r="AF439" s="20"/>
      <c r="AG439" s="20"/>
      <c r="AH439" s="20"/>
      <c r="AI439" s="20"/>
      <c r="AJ439" s="20"/>
      <c r="AK439" s="20"/>
    </row>
    <row r="440" ht="16.5" customHeight="1">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E440" s="20"/>
      <c r="AF440" s="20"/>
      <c r="AG440" s="20"/>
      <c r="AH440" s="20"/>
      <c r="AI440" s="20"/>
      <c r="AJ440" s="20"/>
      <c r="AK440" s="20"/>
    </row>
    <row r="441" ht="16.5" customHeight="1">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E441" s="20"/>
      <c r="AF441" s="20"/>
      <c r="AG441" s="20"/>
      <c r="AH441" s="20"/>
      <c r="AI441" s="20"/>
      <c r="AJ441" s="20"/>
      <c r="AK441" s="20"/>
    </row>
    <row r="442" ht="16.5" customHeight="1">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E442" s="20"/>
      <c r="AF442" s="20"/>
      <c r="AG442" s="20"/>
      <c r="AH442" s="20"/>
      <c r="AI442" s="20"/>
      <c r="AJ442" s="20"/>
      <c r="AK442" s="20"/>
    </row>
    <row r="443" ht="16.5" customHeight="1">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E443" s="20"/>
      <c r="AF443" s="20"/>
      <c r="AG443" s="20"/>
      <c r="AH443" s="20"/>
      <c r="AI443" s="20"/>
      <c r="AJ443" s="20"/>
      <c r="AK443" s="20"/>
    </row>
    <row r="444" ht="16.5" customHeight="1">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E444" s="20"/>
      <c r="AF444" s="20"/>
      <c r="AG444" s="20"/>
      <c r="AH444" s="20"/>
      <c r="AI444" s="20"/>
      <c r="AJ444" s="20"/>
      <c r="AK444" s="20"/>
    </row>
    <row r="445" ht="16.5" customHeight="1">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E445" s="20"/>
      <c r="AF445" s="20"/>
      <c r="AG445" s="20"/>
      <c r="AH445" s="20"/>
      <c r="AI445" s="20"/>
      <c r="AJ445" s="20"/>
      <c r="AK445" s="20"/>
    </row>
    <row r="446" ht="16.5" customHeight="1">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E446" s="20"/>
      <c r="AF446" s="20"/>
      <c r="AG446" s="20"/>
      <c r="AH446" s="20"/>
      <c r="AI446" s="20"/>
      <c r="AJ446" s="20"/>
      <c r="AK446" s="20"/>
    </row>
    <row r="447" ht="16.5" customHeight="1">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E447" s="20"/>
      <c r="AF447" s="20"/>
      <c r="AG447" s="20"/>
      <c r="AH447" s="20"/>
      <c r="AI447" s="20"/>
      <c r="AJ447" s="20"/>
      <c r="AK447" s="20"/>
    </row>
    <row r="448" ht="16.5" customHeight="1">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E448" s="20"/>
      <c r="AF448" s="20"/>
      <c r="AG448" s="20"/>
      <c r="AH448" s="20"/>
      <c r="AI448" s="20"/>
      <c r="AJ448" s="20"/>
      <c r="AK448" s="20"/>
    </row>
    <row r="449" ht="16.5" customHeight="1">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E449" s="20"/>
      <c r="AF449" s="20"/>
      <c r="AG449" s="20"/>
      <c r="AH449" s="20"/>
      <c r="AI449" s="20"/>
      <c r="AJ449" s="20"/>
      <c r="AK449" s="20"/>
    </row>
    <row r="450" ht="16.5" customHeight="1">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E450" s="20"/>
      <c r="AF450" s="20"/>
      <c r="AG450" s="20"/>
      <c r="AH450" s="20"/>
      <c r="AI450" s="20"/>
      <c r="AJ450" s="20"/>
      <c r="AK450" s="20"/>
    </row>
    <row r="451" ht="16.5" customHeight="1">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E451" s="20"/>
      <c r="AF451" s="20"/>
      <c r="AG451" s="20"/>
      <c r="AH451" s="20"/>
      <c r="AI451" s="20"/>
      <c r="AJ451" s="20"/>
      <c r="AK451" s="20"/>
    </row>
    <row r="452" ht="16.5" customHeight="1">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E452" s="20"/>
      <c r="AF452" s="20"/>
      <c r="AG452" s="20"/>
      <c r="AH452" s="20"/>
      <c r="AI452" s="20"/>
      <c r="AJ452" s="20"/>
      <c r="AK452" s="20"/>
    </row>
    <row r="453" ht="16.5" customHeight="1">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E453" s="20"/>
      <c r="AF453" s="20"/>
      <c r="AG453" s="20"/>
      <c r="AH453" s="20"/>
      <c r="AI453" s="20"/>
      <c r="AJ453" s="20"/>
      <c r="AK453" s="20"/>
    </row>
    <row r="454" ht="16.5" customHeight="1">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E454" s="20"/>
      <c r="AF454" s="20"/>
      <c r="AG454" s="20"/>
      <c r="AH454" s="20"/>
      <c r="AI454" s="20"/>
      <c r="AJ454" s="20"/>
      <c r="AK454" s="20"/>
    </row>
    <row r="455" ht="16.5" customHeight="1">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E455" s="20"/>
      <c r="AF455" s="20"/>
      <c r="AG455" s="20"/>
      <c r="AH455" s="20"/>
      <c r="AI455" s="20"/>
      <c r="AJ455" s="20"/>
      <c r="AK455" s="20"/>
    </row>
    <row r="456" ht="16.5" customHeight="1">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E456" s="20"/>
      <c r="AF456" s="20"/>
      <c r="AG456" s="20"/>
      <c r="AH456" s="20"/>
      <c r="AI456" s="20"/>
      <c r="AJ456" s="20"/>
      <c r="AK456" s="20"/>
    </row>
    <row r="457" ht="16.5" customHeight="1">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E457" s="20"/>
      <c r="AF457" s="20"/>
      <c r="AG457" s="20"/>
      <c r="AH457" s="20"/>
      <c r="AI457" s="20"/>
      <c r="AJ457" s="20"/>
      <c r="AK457" s="20"/>
    </row>
    <row r="458" ht="16.5" customHeight="1">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E458" s="20"/>
      <c r="AF458" s="20"/>
      <c r="AG458" s="20"/>
      <c r="AH458" s="20"/>
      <c r="AI458" s="20"/>
      <c r="AJ458" s="20"/>
      <c r="AK458" s="20"/>
    </row>
    <row r="459" ht="16.5" customHeight="1">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E459" s="20"/>
      <c r="AF459" s="20"/>
      <c r="AG459" s="20"/>
      <c r="AH459" s="20"/>
      <c r="AI459" s="20"/>
      <c r="AJ459" s="20"/>
      <c r="AK459" s="20"/>
    </row>
    <row r="460" ht="16.5" customHeight="1">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E460" s="20"/>
      <c r="AF460" s="20"/>
      <c r="AG460" s="20"/>
      <c r="AH460" s="20"/>
      <c r="AI460" s="20"/>
      <c r="AJ460" s="20"/>
      <c r="AK460" s="20"/>
    </row>
    <row r="461" ht="16.5" customHeight="1">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E461" s="20"/>
      <c r="AF461" s="20"/>
      <c r="AG461" s="20"/>
      <c r="AH461" s="20"/>
      <c r="AI461" s="20"/>
      <c r="AJ461" s="20"/>
      <c r="AK461" s="20"/>
    </row>
    <row r="462" ht="16.5" customHeight="1">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E462" s="20"/>
      <c r="AF462" s="20"/>
      <c r="AG462" s="20"/>
      <c r="AH462" s="20"/>
      <c r="AI462" s="20"/>
      <c r="AJ462" s="20"/>
      <c r="AK462" s="20"/>
    </row>
    <row r="463" ht="16.5" customHeight="1">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E463" s="20"/>
      <c r="AF463" s="20"/>
      <c r="AG463" s="20"/>
      <c r="AH463" s="20"/>
      <c r="AI463" s="20"/>
      <c r="AJ463" s="20"/>
      <c r="AK463" s="20"/>
    </row>
    <row r="464" ht="16.5" customHeight="1">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E464" s="20"/>
      <c r="AF464" s="20"/>
      <c r="AG464" s="20"/>
      <c r="AH464" s="20"/>
      <c r="AI464" s="20"/>
      <c r="AJ464" s="20"/>
      <c r="AK464" s="20"/>
    </row>
    <row r="465" ht="16.5" customHeight="1">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E465" s="20"/>
      <c r="AF465" s="20"/>
      <c r="AG465" s="20"/>
      <c r="AH465" s="20"/>
      <c r="AI465" s="20"/>
      <c r="AJ465" s="20"/>
      <c r="AK465" s="20"/>
    </row>
    <row r="466" ht="16.5" customHeight="1">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E466" s="20"/>
      <c r="AF466" s="20"/>
      <c r="AG466" s="20"/>
      <c r="AH466" s="20"/>
      <c r="AI466" s="20"/>
      <c r="AJ466" s="20"/>
      <c r="AK466" s="20"/>
    </row>
    <row r="467" ht="16.5" customHeight="1">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E467" s="20"/>
      <c r="AF467" s="20"/>
      <c r="AG467" s="20"/>
      <c r="AH467" s="20"/>
      <c r="AI467" s="20"/>
      <c r="AJ467" s="20"/>
      <c r="AK467" s="20"/>
    </row>
    <row r="468" ht="16.5" customHeight="1">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E468" s="20"/>
      <c r="AF468" s="20"/>
      <c r="AG468" s="20"/>
      <c r="AH468" s="20"/>
      <c r="AI468" s="20"/>
      <c r="AJ468" s="20"/>
      <c r="AK468" s="20"/>
    </row>
    <row r="469" ht="16.5" customHeight="1">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E469" s="20"/>
      <c r="AF469" s="20"/>
      <c r="AG469" s="20"/>
      <c r="AH469" s="20"/>
      <c r="AI469" s="20"/>
      <c r="AJ469" s="20"/>
      <c r="AK469" s="20"/>
    </row>
    <row r="470" ht="16.5" customHeight="1">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E470" s="20"/>
      <c r="AF470" s="20"/>
      <c r="AG470" s="20"/>
      <c r="AH470" s="20"/>
      <c r="AI470" s="20"/>
      <c r="AJ470" s="20"/>
      <c r="AK470" s="20"/>
    </row>
    <row r="471" ht="16.5" customHeight="1">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E471" s="20"/>
      <c r="AF471" s="20"/>
      <c r="AG471" s="20"/>
      <c r="AH471" s="20"/>
      <c r="AI471" s="20"/>
      <c r="AJ471" s="20"/>
      <c r="AK471" s="20"/>
    </row>
    <row r="472" ht="16.5" customHeight="1">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E472" s="20"/>
      <c r="AF472" s="20"/>
      <c r="AG472" s="20"/>
      <c r="AH472" s="20"/>
      <c r="AI472" s="20"/>
      <c r="AJ472" s="20"/>
      <c r="AK472" s="20"/>
    </row>
    <row r="473" ht="16.5" customHeight="1">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E473" s="20"/>
      <c r="AF473" s="20"/>
      <c r="AG473" s="20"/>
      <c r="AH473" s="20"/>
      <c r="AI473" s="20"/>
      <c r="AJ473" s="20"/>
      <c r="AK473" s="20"/>
    </row>
    <row r="474" ht="16.5" customHeight="1">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E474" s="20"/>
      <c r="AF474" s="20"/>
      <c r="AG474" s="20"/>
      <c r="AH474" s="20"/>
      <c r="AI474" s="20"/>
      <c r="AJ474" s="20"/>
      <c r="AK474" s="20"/>
    </row>
    <row r="475" ht="16.5" customHeight="1">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E475" s="20"/>
      <c r="AF475" s="20"/>
      <c r="AG475" s="20"/>
      <c r="AH475" s="20"/>
      <c r="AI475" s="20"/>
      <c r="AJ475" s="20"/>
      <c r="AK475" s="20"/>
    </row>
    <row r="476" ht="16.5" customHeight="1">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E476" s="20"/>
      <c r="AF476" s="20"/>
      <c r="AG476" s="20"/>
      <c r="AH476" s="20"/>
      <c r="AI476" s="20"/>
      <c r="AJ476" s="20"/>
      <c r="AK476" s="20"/>
    </row>
    <row r="477" ht="16.5" customHeight="1">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E477" s="20"/>
      <c r="AF477" s="20"/>
      <c r="AG477" s="20"/>
      <c r="AH477" s="20"/>
      <c r="AI477" s="20"/>
      <c r="AJ477" s="20"/>
      <c r="AK477" s="20"/>
    </row>
    <row r="478" ht="16.5" customHeight="1">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E478" s="20"/>
      <c r="AF478" s="20"/>
      <c r="AG478" s="20"/>
      <c r="AH478" s="20"/>
      <c r="AI478" s="20"/>
      <c r="AJ478" s="20"/>
      <c r="AK478" s="20"/>
    </row>
    <row r="479" ht="16.5" customHeight="1">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E479" s="20"/>
      <c r="AF479" s="20"/>
      <c r="AG479" s="20"/>
      <c r="AH479" s="20"/>
      <c r="AI479" s="20"/>
      <c r="AJ479" s="20"/>
      <c r="AK479" s="20"/>
    </row>
    <row r="480" ht="16.5" customHeight="1">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E480" s="20"/>
      <c r="AF480" s="20"/>
      <c r="AG480" s="20"/>
      <c r="AH480" s="20"/>
      <c r="AI480" s="20"/>
      <c r="AJ480" s="20"/>
      <c r="AK480" s="20"/>
    </row>
    <row r="481" ht="16.5" customHeight="1">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E481" s="20"/>
      <c r="AF481" s="20"/>
      <c r="AG481" s="20"/>
      <c r="AH481" s="20"/>
      <c r="AI481" s="20"/>
      <c r="AJ481" s="20"/>
      <c r="AK481" s="20"/>
    </row>
    <row r="482" ht="16.5" customHeight="1">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E482" s="20"/>
      <c r="AF482" s="20"/>
      <c r="AG482" s="20"/>
      <c r="AH482" s="20"/>
      <c r="AI482" s="20"/>
      <c r="AJ482" s="20"/>
      <c r="AK482" s="20"/>
    </row>
    <row r="483" ht="16.5" customHeight="1">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E483" s="20"/>
      <c r="AF483" s="20"/>
      <c r="AG483" s="20"/>
      <c r="AH483" s="20"/>
      <c r="AI483" s="20"/>
      <c r="AJ483" s="20"/>
      <c r="AK483" s="20"/>
    </row>
    <row r="484" ht="16.5" customHeight="1">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E484" s="20"/>
      <c r="AF484" s="20"/>
      <c r="AG484" s="20"/>
      <c r="AH484" s="20"/>
      <c r="AI484" s="20"/>
      <c r="AJ484" s="20"/>
      <c r="AK484" s="20"/>
    </row>
    <row r="485" ht="16.5" customHeight="1">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E485" s="20"/>
      <c r="AF485" s="20"/>
      <c r="AG485" s="20"/>
      <c r="AH485" s="20"/>
      <c r="AI485" s="20"/>
      <c r="AJ485" s="20"/>
      <c r="AK485" s="20"/>
    </row>
    <row r="486" ht="16.5" customHeight="1">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E486" s="20"/>
      <c r="AF486" s="20"/>
      <c r="AG486" s="20"/>
      <c r="AH486" s="20"/>
      <c r="AI486" s="20"/>
      <c r="AJ486" s="20"/>
      <c r="AK486" s="20"/>
    </row>
    <row r="487" ht="16.5" customHeight="1">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E487" s="20"/>
      <c r="AF487" s="20"/>
      <c r="AG487" s="20"/>
      <c r="AH487" s="20"/>
      <c r="AI487" s="20"/>
      <c r="AJ487" s="20"/>
      <c r="AK487" s="20"/>
    </row>
    <row r="488" ht="16.5" customHeight="1">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E488" s="20"/>
      <c r="AF488" s="20"/>
      <c r="AG488" s="20"/>
      <c r="AH488" s="20"/>
      <c r="AI488" s="20"/>
      <c r="AJ488" s="20"/>
      <c r="AK488" s="20"/>
    </row>
    <row r="489" ht="16.5" customHeight="1">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E489" s="20"/>
      <c r="AF489" s="20"/>
      <c r="AG489" s="20"/>
      <c r="AH489" s="20"/>
      <c r="AI489" s="20"/>
      <c r="AJ489" s="20"/>
      <c r="AK489" s="20"/>
    </row>
    <row r="490" ht="16.5" customHeight="1">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E490" s="20"/>
      <c r="AF490" s="20"/>
      <c r="AG490" s="20"/>
      <c r="AH490" s="20"/>
      <c r="AI490" s="20"/>
      <c r="AJ490" s="20"/>
      <c r="AK490" s="20"/>
    </row>
    <row r="491" ht="16.5" customHeight="1">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E491" s="20"/>
      <c r="AF491" s="20"/>
      <c r="AG491" s="20"/>
      <c r="AH491" s="20"/>
      <c r="AI491" s="20"/>
      <c r="AJ491" s="20"/>
      <c r="AK491" s="20"/>
    </row>
    <row r="492" ht="16.5" customHeight="1">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E492" s="20"/>
      <c r="AF492" s="20"/>
      <c r="AG492" s="20"/>
      <c r="AH492" s="20"/>
      <c r="AI492" s="20"/>
      <c r="AJ492" s="20"/>
      <c r="AK492" s="20"/>
    </row>
    <row r="493" ht="16.5" customHeight="1">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E493" s="20"/>
      <c r="AF493" s="20"/>
      <c r="AG493" s="20"/>
      <c r="AH493" s="20"/>
      <c r="AI493" s="20"/>
      <c r="AJ493" s="20"/>
      <c r="AK493" s="20"/>
    </row>
    <row r="494" ht="16.5" customHeight="1">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E494" s="20"/>
      <c r="AF494" s="20"/>
      <c r="AG494" s="20"/>
      <c r="AH494" s="20"/>
      <c r="AI494" s="20"/>
      <c r="AJ494" s="20"/>
      <c r="AK494" s="20"/>
    </row>
    <row r="495" ht="16.5" customHeight="1">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E495" s="20"/>
      <c r="AF495" s="20"/>
      <c r="AG495" s="20"/>
      <c r="AH495" s="20"/>
      <c r="AI495" s="20"/>
      <c r="AJ495" s="20"/>
      <c r="AK495" s="20"/>
    </row>
    <row r="496" ht="16.5" customHeight="1">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E496" s="20"/>
      <c r="AF496" s="20"/>
      <c r="AG496" s="20"/>
      <c r="AH496" s="20"/>
      <c r="AI496" s="20"/>
      <c r="AJ496" s="20"/>
      <c r="AK496" s="20"/>
    </row>
    <row r="497" ht="16.5" customHeight="1">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E497" s="20"/>
      <c r="AF497" s="20"/>
      <c r="AG497" s="20"/>
      <c r="AH497" s="20"/>
      <c r="AI497" s="20"/>
      <c r="AJ497" s="20"/>
      <c r="AK497" s="20"/>
    </row>
    <row r="498" ht="16.5" customHeight="1">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E498" s="20"/>
      <c r="AF498" s="20"/>
      <c r="AG498" s="20"/>
      <c r="AH498" s="20"/>
      <c r="AI498" s="20"/>
      <c r="AJ498" s="20"/>
      <c r="AK498" s="20"/>
    </row>
    <row r="499" ht="16.5" customHeight="1">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E499" s="20"/>
      <c r="AF499" s="20"/>
      <c r="AG499" s="20"/>
      <c r="AH499" s="20"/>
      <c r="AI499" s="20"/>
      <c r="AJ499" s="20"/>
      <c r="AK499" s="20"/>
    </row>
    <row r="500" ht="16.5" customHeight="1">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E500" s="20"/>
      <c r="AF500" s="20"/>
      <c r="AG500" s="20"/>
      <c r="AH500" s="20"/>
      <c r="AI500" s="20"/>
      <c r="AJ500" s="20"/>
      <c r="AK500" s="20"/>
    </row>
    <row r="501" ht="16.5" customHeight="1">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E501" s="20"/>
      <c r="AF501" s="20"/>
      <c r="AG501" s="20"/>
      <c r="AH501" s="20"/>
      <c r="AI501" s="20"/>
      <c r="AJ501" s="20"/>
      <c r="AK501" s="20"/>
    </row>
    <row r="502" ht="16.5" customHeight="1">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E502" s="20"/>
      <c r="AF502" s="20"/>
      <c r="AG502" s="20"/>
      <c r="AH502" s="20"/>
      <c r="AI502" s="20"/>
      <c r="AJ502" s="20"/>
      <c r="AK502" s="20"/>
    </row>
    <row r="503" ht="16.5" customHeight="1">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E503" s="20"/>
      <c r="AF503" s="20"/>
      <c r="AG503" s="20"/>
      <c r="AH503" s="20"/>
      <c r="AI503" s="20"/>
      <c r="AJ503" s="20"/>
      <c r="AK503" s="20"/>
    </row>
    <row r="504" ht="16.5" customHeight="1">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E504" s="20"/>
      <c r="AF504" s="20"/>
      <c r="AG504" s="20"/>
      <c r="AH504" s="20"/>
      <c r="AI504" s="20"/>
      <c r="AJ504" s="20"/>
      <c r="AK504" s="20"/>
    </row>
    <row r="505" ht="16.5" customHeight="1">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E505" s="20"/>
      <c r="AF505" s="20"/>
      <c r="AG505" s="20"/>
      <c r="AH505" s="20"/>
      <c r="AI505" s="20"/>
      <c r="AJ505" s="20"/>
      <c r="AK505" s="20"/>
    </row>
    <row r="506" ht="16.5" customHeight="1">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E506" s="20"/>
      <c r="AF506" s="20"/>
      <c r="AG506" s="20"/>
      <c r="AH506" s="20"/>
      <c r="AI506" s="20"/>
      <c r="AJ506" s="20"/>
      <c r="AK506" s="20"/>
    </row>
    <row r="507" ht="16.5" customHeight="1">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E507" s="20"/>
      <c r="AF507" s="20"/>
      <c r="AG507" s="20"/>
      <c r="AH507" s="20"/>
      <c r="AI507" s="20"/>
      <c r="AJ507" s="20"/>
      <c r="AK507" s="20"/>
    </row>
    <row r="508" ht="16.5" customHeight="1">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E508" s="20"/>
      <c r="AF508" s="20"/>
      <c r="AG508" s="20"/>
      <c r="AH508" s="20"/>
      <c r="AI508" s="20"/>
      <c r="AJ508" s="20"/>
      <c r="AK508" s="20"/>
    </row>
    <row r="509" ht="16.5" customHeight="1">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E509" s="20"/>
      <c r="AF509" s="20"/>
      <c r="AG509" s="20"/>
      <c r="AH509" s="20"/>
      <c r="AI509" s="20"/>
      <c r="AJ509" s="20"/>
      <c r="AK509" s="20"/>
    </row>
    <row r="510" ht="16.5" customHeight="1">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E510" s="20"/>
      <c r="AF510" s="20"/>
      <c r="AG510" s="20"/>
      <c r="AH510" s="20"/>
      <c r="AI510" s="20"/>
      <c r="AJ510" s="20"/>
      <c r="AK510" s="20"/>
    </row>
    <row r="511" ht="16.5" customHeight="1">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E511" s="20"/>
      <c r="AF511" s="20"/>
      <c r="AG511" s="20"/>
      <c r="AH511" s="20"/>
      <c r="AI511" s="20"/>
      <c r="AJ511" s="20"/>
      <c r="AK511" s="20"/>
    </row>
    <row r="512" ht="16.5" customHeight="1">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E512" s="20"/>
      <c r="AF512" s="20"/>
      <c r="AG512" s="20"/>
      <c r="AH512" s="20"/>
      <c r="AI512" s="20"/>
      <c r="AJ512" s="20"/>
      <c r="AK512" s="20"/>
    </row>
    <row r="513" ht="16.5" customHeight="1">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E513" s="20"/>
      <c r="AF513" s="20"/>
      <c r="AG513" s="20"/>
      <c r="AH513" s="20"/>
      <c r="AI513" s="20"/>
      <c r="AJ513" s="20"/>
      <c r="AK513" s="20"/>
    </row>
    <row r="514" ht="16.5" customHeight="1">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E514" s="20"/>
      <c r="AF514" s="20"/>
      <c r="AG514" s="20"/>
      <c r="AH514" s="20"/>
      <c r="AI514" s="20"/>
      <c r="AJ514" s="20"/>
      <c r="AK514" s="20"/>
    </row>
    <row r="515" ht="16.5" customHeight="1">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E515" s="20"/>
      <c r="AF515" s="20"/>
      <c r="AG515" s="20"/>
      <c r="AH515" s="20"/>
      <c r="AI515" s="20"/>
      <c r="AJ515" s="20"/>
      <c r="AK515" s="20"/>
    </row>
    <row r="516" ht="16.5" customHeight="1">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E516" s="20"/>
      <c r="AF516" s="20"/>
      <c r="AG516" s="20"/>
      <c r="AH516" s="20"/>
      <c r="AI516" s="20"/>
      <c r="AJ516" s="20"/>
      <c r="AK516" s="20"/>
    </row>
    <row r="517" ht="16.5" customHeight="1">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E517" s="20"/>
      <c r="AF517" s="20"/>
      <c r="AG517" s="20"/>
      <c r="AH517" s="20"/>
      <c r="AI517" s="20"/>
      <c r="AJ517" s="20"/>
      <c r="AK517" s="20"/>
    </row>
    <row r="518" ht="16.5" customHeight="1">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E518" s="20"/>
      <c r="AF518" s="20"/>
      <c r="AG518" s="20"/>
      <c r="AH518" s="20"/>
      <c r="AI518" s="20"/>
      <c r="AJ518" s="20"/>
      <c r="AK518" s="20"/>
    </row>
    <row r="519" ht="16.5" customHeight="1">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E519" s="20"/>
      <c r="AF519" s="20"/>
      <c r="AG519" s="20"/>
      <c r="AH519" s="20"/>
      <c r="AI519" s="20"/>
      <c r="AJ519" s="20"/>
      <c r="AK519" s="20"/>
    </row>
    <row r="520" ht="16.5" customHeight="1">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E520" s="20"/>
      <c r="AF520" s="20"/>
      <c r="AG520" s="20"/>
      <c r="AH520" s="20"/>
      <c r="AI520" s="20"/>
      <c r="AJ520" s="20"/>
      <c r="AK520" s="20"/>
    </row>
    <row r="521" ht="16.5" customHeight="1">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E521" s="20"/>
      <c r="AF521" s="20"/>
      <c r="AG521" s="20"/>
      <c r="AH521" s="20"/>
      <c r="AI521" s="20"/>
      <c r="AJ521" s="20"/>
      <c r="AK521" s="20"/>
    </row>
    <row r="522" ht="16.5" customHeight="1">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E522" s="20"/>
      <c r="AF522" s="20"/>
      <c r="AG522" s="20"/>
      <c r="AH522" s="20"/>
      <c r="AI522" s="20"/>
      <c r="AJ522" s="20"/>
      <c r="AK522" s="20"/>
    </row>
    <row r="523" ht="16.5" customHeight="1">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E523" s="20"/>
      <c r="AF523" s="20"/>
      <c r="AG523" s="20"/>
      <c r="AH523" s="20"/>
      <c r="AI523" s="20"/>
      <c r="AJ523" s="20"/>
      <c r="AK523" s="20"/>
    </row>
    <row r="524" ht="16.5" customHeight="1">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E524" s="20"/>
      <c r="AF524" s="20"/>
      <c r="AG524" s="20"/>
      <c r="AH524" s="20"/>
      <c r="AI524" s="20"/>
      <c r="AJ524" s="20"/>
      <c r="AK524" s="20"/>
    </row>
    <row r="525" ht="16.5" customHeight="1">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E525" s="20"/>
      <c r="AF525" s="20"/>
      <c r="AG525" s="20"/>
      <c r="AH525" s="20"/>
      <c r="AI525" s="20"/>
      <c r="AJ525" s="20"/>
      <c r="AK525" s="20"/>
    </row>
    <row r="526" ht="16.5" customHeight="1">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E526" s="20"/>
      <c r="AF526" s="20"/>
      <c r="AG526" s="20"/>
      <c r="AH526" s="20"/>
      <c r="AI526" s="20"/>
      <c r="AJ526" s="20"/>
      <c r="AK526" s="20"/>
    </row>
    <row r="527" ht="16.5" customHeight="1">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E527" s="20"/>
      <c r="AF527" s="20"/>
      <c r="AG527" s="20"/>
      <c r="AH527" s="20"/>
      <c r="AI527" s="20"/>
      <c r="AJ527" s="20"/>
      <c r="AK527" s="20"/>
    </row>
    <row r="528" ht="16.5" customHeight="1">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E528" s="20"/>
      <c r="AF528" s="20"/>
      <c r="AG528" s="20"/>
      <c r="AH528" s="20"/>
      <c r="AI528" s="20"/>
      <c r="AJ528" s="20"/>
      <c r="AK528" s="20"/>
    </row>
    <row r="529" ht="16.5" customHeight="1">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E529" s="20"/>
      <c r="AF529" s="20"/>
      <c r="AG529" s="20"/>
      <c r="AH529" s="20"/>
      <c r="AI529" s="20"/>
      <c r="AJ529" s="20"/>
      <c r="AK529" s="20"/>
    </row>
    <row r="530" ht="16.5" customHeight="1">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E530" s="20"/>
      <c r="AF530" s="20"/>
      <c r="AG530" s="20"/>
      <c r="AH530" s="20"/>
      <c r="AI530" s="20"/>
      <c r="AJ530" s="20"/>
      <c r="AK530" s="20"/>
    </row>
    <row r="531" ht="16.5" customHeight="1">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E531" s="20"/>
      <c r="AF531" s="20"/>
      <c r="AG531" s="20"/>
      <c r="AH531" s="20"/>
      <c r="AI531" s="20"/>
      <c r="AJ531" s="20"/>
      <c r="AK531" s="20"/>
    </row>
    <row r="532" ht="16.5" customHeight="1">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E532" s="20"/>
      <c r="AF532" s="20"/>
      <c r="AG532" s="20"/>
      <c r="AH532" s="20"/>
      <c r="AI532" s="20"/>
      <c r="AJ532" s="20"/>
      <c r="AK532" s="20"/>
    </row>
    <row r="533" ht="16.5" customHeight="1">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E533" s="20"/>
      <c r="AF533" s="20"/>
      <c r="AG533" s="20"/>
      <c r="AH533" s="20"/>
      <c r="AI533" s="20"/>
      <c r="AJ533" s="20"/>
      <c r="AK533" s="20"/>
    </row>
    <row r="534" ht="16.5" customHeight="1">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E534" s="20"/>
      <c r="AF534" s="20"/>
      <c r="AG534" s="20"/>
      <c r="AH534" s="20"/>
      <c r="AI534" s="20"/>
      <c r="AJ534" s="20"/>
      <c r="AK534" s="20"/>
    </row>
    <row r="535" ht="16.5" customHeight="1">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E535" s="20"/>
      <c r="AF535" s="20"/>
      <c r="AG535" s="20"/>
      <c r="AH535" s="20"/>
      <c r="AI535" s="20"/>
      <c r="AJ535" s="20"/>
      <c r="AK535" s="20"/>
    </row>
    <row r="536" ht="16.5" customHeight="1">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E536" s="20"/>
      <c r="AF536" s="20"/>
      <c r="AG536" s="20"/>
      <c r="AH536" s="20"/>
      <c r="AI536" s="20"/>
      <c r="AJ536" s="20"/>
      <c r="AK536" s="20"/>
    </row>
    <row r="537" ht="16.5" customHeight="1">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E537" s="20"/>
      <c r="AF537" s="20"/>
      <c r="AG537" s="20"/>
      <c r="AH537" s="20"/>
      <c r="AI537" s="20"/>
      <c r="AJ537" s="20"/>
      <c r="AK537" s="20"/>
    </row>
    <row r="538" ht="16.5" customHeight="1">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E538" s="20"/>
      <c r="AF538" s="20"/>
      <c r="AG538" s="20"/>
      <c r="AH538" s="20"/>
      <c r="AI538" s="20"/>
      <c r="AJ538" s="20"/>
      <c r="AK538" s="20"/>
    </row>
    <row r="539" ht="16.5" customHeight="1">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E539" s="20"/>
      <c r="AF539" s="20"/>
      <c r="AG539" s="20"/>
      <c r="AH539" s="20"/>
      <c r="AI539" s="20"/>
      <c r="AJ539" s="20"/>
      <c r="AK539" s="20"/>
    </row>
    <row r="540" ht="16.5" customHeight="1">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E540" s="20"/>
      <c r="AF540" s="20"/>
      <c r="AG540" s="20"/>
      <c r="AH540" s="20"/>
      <c r="AI540" s="20"/>
      <c r="AJ540" s="20"/>
      <c r="AK540" s="20"/>
    </row>
    <row r="541" ht="16.5" customHeight="1">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E541" s="20"/>
      <c r="AF541" s="20"/>
      <c r="AG541" s="20"/>
      <c r="AH541" s="20"/>
      <c r="AI541" s="20"/>
      <c r="AJ541" s="20"/>
      <c r="AK541" s="20"/>
    </row>
    <row r="542" ht="16.5" customHeight="1">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E542" s="20"/>
      <c r="AF542" s="20"/>
      <c r="AG542" s="20"/>
      <c r="AH542" s="20"/>
      <c r="AI542" s="20"/>
      <c r="AJ542" s="20"/>
      <c r="AK542" s="20"/>
    </row>
    <row r="543" ht="16.5" customHeight="1">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E543" s="20"/>
      <c r="AF543" s="20"/>
      <c r="AG543" s="20"/>
      <c r="AH543" s="20"/>
      <c r="AI543" s="20"/>
      <c r="AJ543" s="20"/>
      <c r="AK543" s="20"/>
    </row>
    <row r="544" ht="16.5" customHeight="1">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E544" s="20"/>
      <c r="AF544" s="20"/>
      <c r="AG544" s="20"/>
      <c r="AH544" s="20"/>
      <c r="AI544" s="20"/>
      <c r="AJ544" s="20"/>
      <c r="AK544" s="20"/>
    </row>
    <row r="545" ht="16.5" customHeight="1">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E545" s="20"/>
      <c r="AF545" s="20"/>
      <c r="AG545" s="20"/>
      <c r="AH545" s="20"/>
      <c r="AI545" s="20"/>
      <c r="AJ545" s="20"/>
      <c r="AK545" s="20"/>
    </row>
    <row r="546" ht="16.5" customHeight="1">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E546" s="20"/>
      <c r="AF546" s="20"/>
      <c r="AG546" s="20"/>
      <c r="AH546" s="20"/>
      <c r="AI546" s="20"/>
      <c r="AJ546" s="20"/>
      <c r="AK546" s="20"/>
    </row>
    <row r="547" ht="16.5" customHeight="1">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E547" s="20"/>
      <c r="AF547" s="20"/>
      <c r="AG547" s="20"/>
      <c r="AH547" s="20"/>
      <c r="AI547" s="20"/>
      <c r="AJ547" s="20"/>
      <c r="AK547" s="20"/>
    </row>
    <row r="548" ht="16.5" customHeight="1">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E548" s="20"/>
      <c r="AF548" s="20"/>
      <c r="AG548" s="20"/>
      <c r="AH548" s="20"/>
      <c r="AI548" s="20"/>
      <c r="AJ548" s="20"/>
      <c r="AK548" s="20"/>
    </row>
    <row r="549" ht="16.5" customHeight="1">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E549" s="20"/>
      <c r="AF549" s="20"/>
      <c r="AG549" s="20"/>
      <c r="AH549" s="20"/>
      <c r="AI549" s="20"/>
      <c r="AJ549" s="20"/>
      <c r="AK549" s="20"/>
    </row>
    <row r="550" ht="16.5" customHeight="1">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E550" s="20"/>
      <c r="AF550" s="20"/>
      <c r="AG550" s="20"/>
      <c r="AH550" s="20"/>
      <c r="AI550" s="20"/>
      <c r="AJ550" s="20"/>
      <c r="AK550" s="20"/>
    </row>
    <row r="551" ht="16.5" customHeight="1">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E551" s="20"/>
      <c r="AF551" s="20"/>
      <c r="AG551" s="20"/>
      <c r="AH551" s="20"/>
      <c r="AI551" s="20"/>
      <c r="AJ551" s="20"/>
      <c r="AK551" s="20"/>
    </row>
    <row r="552" ht="16.5" customHeight="1">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E552" s="20"/>
      <c r="AF552" s="20"/>
      <c r="AG552" s="20"/>
      <c r="AH552" s="20"/>
      <c r="AI552" s="20"/>
      <c r="AJ552" s="20"/>
      <c r="AK552" s="20"/>
    </row>
    <row r="553" ht="16.5" customHeight="1">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E553" s="20"/>
      <c r="AF553" s="20"/>
      <c r="AG553" s="20"/>
      <c r="AH553" s="20"/>
      <c r="AI553" s="20"/>
      <c r="AJ553" s="20"/>
      <c r="AK553" s="20"/>
    </row>
    <row r="554" ht="16.5" customHeight="1">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E554" s="20"/>
      <c r="AF554" s="20"/>
      <c r="AG554" s="20"/>
      <c r="AH554" s="20"/>
      <c r="AI554" s="20"/>
      <c r="AJ554" s="20"/>
      <c r="AK554" s="20"/>
    </row>
    <row r="555" ht="16.5" customHeight="1">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E555" s="20"/>
      <c r="AF555" s="20"/>
      <c r="AG555" s="20"/>
      <c r="AH555" s="20"/>
      <c r="AI555" s="20"/>
      <c r="AJ555" s="20"/>
      <c r="AK555" s="20"/>
    </row>
    <row r="556" ht="16.5" customHeight="1">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E556" s="20"/>
      <c r="AF556" s="20"/>
      <c r="AG556" s="20"/>
      <c r="AH556" s="20"/>
      <c r="AI556" s="20"/>
      <c r="AJ556" s="20"/>
      <c r="AK556" s="20"/>
    </row>
    <row r="557" ht="16.5" customHeight="1">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E557" s="20"/>
      <c r="AF557" s="20"/>
      <c r="AG557" s="20"/>
      <c r="AH557" s="20"/>
      <c r="AI557" s="20"/>
      <c r="AJ557" s="20"/>
      <c r="AK557" s="20"/>
    </row>
    <row r="558" ht="16.5" customHeight="1">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E558" s="20"/>
      <c r="AF558" s="20"/>
      <c r="AG558" s="20"/>
      <c r="AH558" s="20"/>
      <c r="AI558" s="20"/>
      <c r="AJ558" s="20"/>
      <c r="AK558" s="20"/>
    </row>
    <row r="559" ht="16.5" customHeight="1">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E559" s="20"/>
      <c r="AF559" s="20"/>
      <c r="AG559" s="20"/>
      <c r="AH559" s="20"/>
      <c r="AI559" s="20"/>
      <c r="AJ559" s="20"/>
      <c r="AK559" s="20"/>
    </row>
    <row r="560" ht="16.5" customHeight="1">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E560" s="20"/>
      <c r="AF560" s="20"/>
      <c r="AG560" s="20"/>
      <c r="AH560" s="20"/>
      <c r="AI560" s="20"/>
      <c r="AJ560" s="20"/>
      <c r="AK560" s="20"/>
    </row>
    <row r="561" ht="16.5" customHeight="1">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E561" s="20"/>
      <c r="AF561" s="20"/>
      <c r="AG561" s="20"/>
      <c r="AH561" s="20"/>
      <c r="AI561" s="20"/>
      <c r="AJ561" s="20"/>
      <c r="AK561" s="20"/>
    </row>
    <row r="562" ht="16.5" customHeight="1">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E562" s="20"/>
      <c r="AF562" s="20"/>
      <c r="AG562" s="20"/>
      <c r="AH562" s="20"/>
      <c r="AI562" s="20"/>
      <c r="AJ562" s="20"/>
      <c r="AK562" s="20"/>
    </row>
    <row r="563" ht="16.5" customHeight="1">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E563" s="20"/>
      <c r="AF563" s="20"/>
      <c r="AG563" s="20"/>
      <c r="AH563" s="20"/>
      <c r="AI563" s="20"/>
      <c r="AJ563" s="20"/>
      <c r="AK563" s="20"/>
    </row>
    <row r="564" ht="16.5" customHeight="1">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E564" s="20"/>
      <c r="AF564" s="20"/>
      <c r="AG564" s="20"/>
      <c r="AH564" s="20"/>
      <c r="AI564" s="20"/>
      <c r="AJ564" s="20"/>
      <c r="AK564" s="20"/>
    </row>
    <row r="565" ht="16.5" customHeight="1">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E565" s="20"/>
      <c r="AF565" s="20"/>
      <c r="AG565" s="20"/>
      <c r="AH565" s="20"/>
      <c r="AI565" s="20"/>
      <c r="AJ565" s="20"/>
      <c r="AK565" s="20"/>
    </row>
    <row r="566" ht="16.5" customHeight="1">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E566" s="20"/>
      <c r="AF566" s="20"/>
      <c r="AG566" s="20"/>
      <c r="AH566" s="20"/>
      <c r="AI566" s="20"/>
      <c r="AJ566" s="20"/>
      <c r="AK566" s="20"/>
    </row>
    <row r="567" ht="16.5" customHeight="1">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E567" s="20"/>
      <c r="AF567" s="20"/>
      <c r="AG567" s="20"/>
      <c r="AH567" s="20"/>
      <c r="AI567" s="20"/>
      <c r="AJ567" s="20"/>
      <c r="AK567" s="20"/>
    </row>
    <row r="568" ht="16.5" customHeight="1">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E568" s="20"/>
      <c r="AF568" s="20"/>
      <c r="AG568" s="20"/>
      <c r="AH568" s="20"/>
      <c r="AI568" s="20"/>
      <c r="AJ568" s="20"/>
      <c r="AK568" s="20"/>
    </row>
    <row r="569" ht="16.5" customHeight="1">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E569" s="20"/>
      <c r="AF569" s="20"/>
      <c r="AG569" s="20"/>
      <c r="AH569" s="20"/>
      <c r="AI569" s="20"/>
      <c r="AJ569" s="20"/>
      <c r="AK569" s="20"/>
    </row>
    <row r="570" ht="16.5" customHeight="1">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E570" s="20"/>
      <c r="AF570" s="20"/>
      <c r="AG570" s="20"/>
      <c r="AH570" s="20"/>
      <c r="AI570" s="20"/>
      <c r="AJ570" s="20"/>
      <c r="AK570" s="20"/>
    </row>
    <row r="571" ht="16.5" customHeight="1">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E571" s="20"/>
      <c r="AF571" s="20"/>
      <c r="AG571" s="20"/>
      <c r="AH571" s="20"/>
      <c r="AI571" s="20"/>
      <c r="AJ571" s="20"/>
      <c r="AK571" s="20"/>
    </row>
    <row r="572" ht="16.5" customHeight="1">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E572" s="20"/>
      <c r="AF572" s="20"/>
      <c r="AG572" s="20"/>
      <c r="AH572" s="20"/>
      <c r="AI572" s="20"/>
      <c r="AJ572" s="20"/>
      <c r="AK572" s="20"/>
    </row>
    <row r="573" ht="16.5" customHeight="1">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E573" s="20"/>
      <c r="AF573" s="20"/>
      <c r="AG573" s="20"/>
      <c r="AH573" s="20"/>
      <c r="AI573" s="20"/>
      <c r="AJ573" s="20"/>
      <c r="AK573" s="20"/>
    </row>
    <row r="574" ht="16.5" customHeight="1">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E574" s="20"/>
      <c r="AF574" s="20"/>
      <c r="AG574" s="20"/>
      <c r="AH574" s="20"/>
      <c r="AI574" s="20"/>
      <c r="AJ574" s="20"/>
      <c r="AK574" s="20"/>
    </row>
    <row r="575" ht="16.5" customHeight="1">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E575" s="20"/>
      <c r="AF575" s="20"/>
      <c r="AG575" s="20"/>
      <c r="AH575" s="20"/>
      <c r="AI575" s="20"/>
      <c r="AJ575" s="20"/>
      <c r="AK575" s="20"/>
    </row>
    <row r="576" ht="16.5" customHeight="1">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E576" s="20"/>
      <c r="AF576" s="20"/>
      <c r="AG576" s="20"/>
      <c r="AH576" s="20"/>
      <c r="AI576" s="20"/>
      <c r="AJ576" s="20"/>
      <c r="AK576" s="20"/>
    </row>
    <row r="577" ht="16.5" customHeight="1">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E577" s="20"/>
      <c r="AF577" s="20"/>
      <c r="AG577" s="20"/>
      <c r="AH577" s="20"/>
      <c r="AI577" s="20"/>
      <c r="AJ577" s="20"/>
      <c r="AK577" s="20"/>
    </row>
    <row r="578" ht="16.5" customHeight="1">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E578" s="20"/>
      <c r="AF578" s="20"/>
      <c r="AG578" s="20"/>
      <c r="AH578" s="20"/>
      <c r="AI578" s="20"/>
      <c r="AJ578" s="20"/>
      <c r="AK578" s="20"/>
    </row>
    <row r="579" ht="16.5" customHeight="1">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E579" s="20"/>
      <c r="AF579" s="20"/>
      <c r="AG579" s="20"/>
      <c r="AH579" s="20"/>
      <c r="AI579" s="20"/>
      <c r="AJ579" s="20"/>
      <c r="AK579" s="20"/>
    </row>
    <row r="580" ht="16.5" customHeight="1">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E580" s="20"/>
      <c r="AF580" s="20"/>
      <c r="AG580" s="20"/>
      <c r="AH580" s="20"/>
      <c r="AI580" s="20"/>
      <c r="AJ580" s="20"/>
      <c r="AK580" s="20"/>
    </row>
    <row r="581" ht="16.5" customHeight="1">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E581" s="20"/>
      <c r="AF581" s="20"/>
      <c r="AG581" s="20"/>
      <c r="AH581" s="20"/>
      <c r="AI581" s="20"/>
      <c r="AJ581" s="20"/>
      <c r="AK581" s="20"/>
    </row>
    <row r="582" ht="16.5" customHeight="1">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E582" s="20"/>
      <c r="AF582" s="20"/>
      <c r="AG582" s="20"/>
      <c r="AH582" s="20"/>
      <c r="AI582" s="20"/>
      <c r="AJ582" s="20"/>
      <c r="AK582" s="20"/>
    </row>
    <row r="583" ht="16.5" customHeight="1">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E583" s="20"/>
      <c r="AF583" s="20"/>
      <c r="AG583" s="20"/>
      <c r="AH583" s="20"/>
      <c r="AI583" s="20"/>
      <c r="AJ583" s="20"/>
      <c r="AK583" s="20"/>
    </row>
    <row r="584" ht="16.5" customHeight="1">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E584" s="20"/>
      <c r="AF584" s="20"/>
      <c r="AG584" s="20"/>
      <c r="AH584" s="20"/>
      <c r="AI584" s="20"/>
      <c r="AJ584" s="20"/>
      <c r="AK584" s="20"/>
    </row>
    <row r="585" ht="16.5" customHeight="1">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E585" s="20"/>
      <c r="AF585" s="20"/>
      <c r="AG585" s="20"/>
      <c r="AH585" s="20"/>
      <c r="AI585" s="20"/>
      <c r="AJ585" s="20"/>
      <c r="AK585" s="20"/>
    </row>
    <row r="586" ht="16.5" customHeight="1">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E586" s="20"/>
      <c r="AF586" s="20"/>
      <c r="AG586" s="20"/>
      <c r="AH586" s="20"/>
      <c r="AI586" s="20"/>
      <c r="AJ586" s="20"/>
      <c r="AK586" s="20"/>
    </row>
    <row r="587" ht="16.5" customHeight="1">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E587" s="20"/>
      <c r="AF587" s="20"/>
      <c r="AG587" s="20"/>
      <c r="AH587" s="20"/>
      <c r="AI587" s="20"/>
      <c r="AJ587" s="20"/>
      <c r="AK587" s="20"/>
    </row>
    <row r="588" ht="16.5" customHeight="1">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E588" s="20"/>
      <c r="AF588" s="20"/>
      <c r="AG588" s="20"/>
      <c r="AH588" s="20"/>
      <c r="AI588" s="20"/>
      <c r="AJ588" s="20"/>
      <c r="AK588" s="20"/>
    </row>
    <row r="589" ht="16.5" customHeight="1">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E589" s="20"/>
      <c r="AF589" s="20"/>
      <c r="AG589" s="20"/>
      <c r="AH589" s="20"/>
      <c r="AI589" s="20"/>
      <c r="AJ589" s="20"/>
      <c r="AK589" s="20"/>
    </row>
    <row r="590" ht="16.5" customHeight="1">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E590" s="20"/>
      <c r="AF590" s="20"/>
      <c r="AG590" s="20"/>
      <c r="AH590" s="20"/>
      <c r="AI590" s="20"/>
      <c r="AJ590" s="20"/>
      <c r="AK590" s="20"/>
    </row>
    <row r="591" ht="16.5" customHeight="1">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E591" s="20"/>
      <c r="AF591" s="20"/>
      <c r="AG591" s="20"/>
      <c r="AH591" s="20"/>
      <c r="AI591" s="20"/>
      <c r="AJ591" s="20"/>
      <c r="AK591" s="20"/>
    </row>
    <row r="592" ht="16.5" customHeight="1">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E592" s="20"/>
      <c r="AF592" s="20"/>
      <c r="AG592" s="20"/>
      <c r="AH592" s="20"/>
      <c r="AI592" s="20"/>
      <c r="AJ592" s="20"/>
      <c r="AK592" s="20"/>
    </row>
    <row r="593" ht="16.5" customHeight="1">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E593" s="20"/>
      <c r="AF593" s="20"/>
      <c r="AG593" s="20"/>
      <c r="AH593" s="20"/>
      <c r="AI593" s="20"/>
      <c r="AJ593" s="20"/>
      <c r="AK593" s="20"/>
    </row>
    <row r="594" ht="16.5" customHeight="1">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E594" s="20"/>
      <c r="AF594" s="20"/>
      <c r="AG594" s="20"/>
      <c r="AH594" s="20"/>
      <c r="AI594" s="20"/>
      <c r="AJ594" s="20"/>
      <c r="AK594" s="20"/>
    </row>
    <row r="595" ht="16.5" customHeight="1">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E595" s="20"/>
      <c r="AF595" s="20"/>
      <c r="AG595" s="20"/>
      <c r="AH595" s="20"/>
      <c r="AI595" s="20"/>
      <c r="AJ595" s="20"/>
      <c r="AK595" s="20"/>
    </row>
    <row r="596" ht="16.5" customHeight="1">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E596" s="20"/>
      <c r="AF596" s="20"/>
      <c r="AG596" s="20"/>
      <c r="AH596" s="20"/>
      <c r="AI596" s="20"/>
      <c r="AJ596" s="20"/>
      <c r="AK596" s="20"/>
    </row>
    <row r="597" ht="16.5" customHeight="1">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E597" s="20"/>
      <c r="AF597" s="20"/>
      <c r="AG597" s="20"/>
      <c r="AH597" s="20"/>
      <c r="AI597" s="20"/>
      <c r="AJ597" s="20"/>
      <c r="AK597" s="20"/>
    </row>
    <row r="598" ht="16.5" customHeight="1">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E598" s="20"/>
      <c r="AF598" s="20"/>
      <c r="AG598" s="20"/>
      <c r="AH598" s="20"/>
      <c r="AI598" s="20"/>
      <c r="AJ598" s="20"/>
      <c r="AK598" s="20"/>
    </row>
    <row r="599" ht="16.5" customHeight="1">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E599" s="20"/>
      <c r="AF599" s="20"/>
      <c r="AG599" s="20"/>
      <c r="AH599" s="20"/>
      <c r="AI599" s="20"/>
      <c r="AJ599" s="20"/>
      <c r="AK599" s="20"/>
    </row>
    <row r="600" ht="16.5" customHeight="1">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E600" s="20"/>
      <c r="AF600" s="20"/>
      <c r="AG600" s="20"/>
      <c r="AH600" s="20"/>
      <c r="AI600" s="20"/>
      <c r="AJ600" s="20"/>
      <c r="AK600" s="20"/>
    </row>
    <row r="601" ht="16.5" customHeight="1">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E601" s="20"/>
      <c r="AF601" s="20"/>
      <c r="AG601" s="20"/>
      <c r="AH601" s="20"/>
      <c r="AI601" s="20"/>
      <c r="AJ601" s="20"/>
      <c r="AK601" s="20"/>
    </row>
    <row r="602" ht="16.5" customHeight="1">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E602" s="20"/>
      <c r="AF602" s="20"/>
      <c r="AG602" s="20"/>
      <c r="AH602" s="20"/>
      <c r="AI602" s="20"/>
      <c r="AJ602" s="20"/>
      <c r="AK602" s="20"/>
    </row>
    <row r="603" ht="16.5" customHeight="1">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E603" s="20"/>
      <c r="AF603" s="20"/>
      <c r="AG603" s="20"/>
      <c r="AH603" s="20"/>
      <c r="AI603" s="20"/>
      <c r="AJ603" s="20"/>
      <c r="AK603" s="20"/>
    </row>
    <row r="604" ht="16.5" customHeight="1">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E604" s="20"/>
      <c r="AF604" s="20"/>
      <c r="AG604" s="20"/>
      <c r="AH604" s="20"/>
      <c r="AI604" s="20"/>
      <c r="AJ604" s="20"/>
      <c r="AK604" s="20"/>
    </row>
    <row r="605" ht="16.5" customHeight="1">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E605" s="20"/>
      <c r="AF605" s="20"/>
      <c r="AG605" s="20"/>
      <c r="AH605" s="20"/>
      <c r="AI605" s="20"/>
      <c r="AJ605" s="20"/>
      <c r="AK605" s="20"/>
    </row>
    <row r="606" ht="16.5" customHeight="1">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E606" s="20"/>
      <c r="AF606" s="20"/>
      <c r="AG606" s="20"/>
      <c r="AH606" s="20"/>
      <c r="AI606" s="20"/>
      <c r="AJ606" s="20"/>
      <c r="AK606" s="20"/>
    </row>
    <row r="607" ht="16.5" customHeight="1">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E607" s="20"/>
      <c r="AF607" s="20"/>
      <c r="AG607" s="20"/>
      <c r="AH607" s="20"/>
      <c r="AI607" s="20"/>
      <c r="AJ607" s="20"/>
      <c r="AK607" s="20"/>
    </row>
    <row r="608" ht="16.5" customHeight="1">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E608" s="20"/>
      <c r="AF608" s="20"/>
      <c r="AG608" s="20"/>
      <c r="AH608" s="20"/>
      <c r="AI608" s="20"/>
      <c r="AJ608" s="20"/>
      <c r="AK608" s="20"/>
    </row>
    <row r="609" ht="16.5" customHeight="1">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E609" s="20"/>
      <c r="AF609" s="20"/>
      <c r="AG609" s="20"/>
      <c r="AH609" s="20"/>
      <c r="AI609" s="20"/>
      <c r="AJ609" s="20"/>
      <c r="AK609" s="20"/>
    </row>
    <row r="610" ht="16.5" customHeight="1">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E610" s="20"/>
      <c r="AF610" s="20"/>
      <c r="AG610" s="20"/>
      <c r="AH610" s="20"/>
      <c r="AI610" s="20"/>
      <c r="AJ610" s="20"/>
      <c r="AK610" s="20"/>
    </row>
    <row r="611" ht="16.5" customHeight="1">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E611" s="20"/>
      <c r="AF611" s="20"/>
      <c r="AG611" s="20"/>
      <c r="AH611" s="20"/>
      <c r="AI611" s="20"/>
      <c r="AJ611" s="20"/>
      <c r="AK611" s="20"/>
    </row>
    <row r="612" ht="16.5" customHeight="1">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E612" s="20"/>
      <c r="AF612" s="20"/>
      <c r="AG612" s="20"/>
      <c r="AH612" s="20"/>
      <c r="AI612" s="20"/>
      <c r="AJ612" s="20"/>
      <c r="AK612" s="20"/>
    </row>
    <row r="613" ht="16.5" customHeight="1">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E613" s="20"/>
      <c r="AF613" s="20"/>
      <c r="AG613" s="20"/>
      <c r="AH613" s="20"/>
      <c r="AI613" s="20"/>
      <c r="AJ613" s="20"/>
      <c r="AK613" s="20"/>
    </row>
    <row r="614" ht="16.5" customHeight="1">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E614" s="20"/>
      <c r="AF614" s="20"/>
      <c r="AG614" s="20"/>
      <c r="AH614" s="20"/>
      <c r="AI614" s="20"/>
      <c r="AJ614" s="20"/>
      <c r="AK614" s="20"/>
    </row>
    <row r="615" ht="16.5" customHeight="1">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E615" s="20"/>
      <c r="AF615" s="20"/>
      <c r="AG615" s="20"/>
      <c r="AH615" s="20"/>
      <c r="AI615" s="20"/>
      <c r="AJ615" s="20"/>
      <c r="AK615" s="20"/>
    </row>
    <row r="616" ht="16.5" customHeight="1">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E616" s="20"/>
      <c r="AF616" s="20"/>
      <c r="AG616" s="20"/>
      <c r="AH616" s="20"/>
      <c r="AI616" s="20"/>
      <c r="AJ616" s="20"/>
      <c r="AK616" s="20"/>
    </row>
    <row r="617" ht="16.5" customHeight="1">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E617" s="20"/>
      <c r="AF617" s="20"/>
      <c r="AG617" s="20"/>
      <c r="AH617" s="20"/>
      <c r="AI617" s="20"/>
      <c r="AJ617" s="20"/>
      <c r="AK617" s="20"/>
    </row>
    <row r="618" ht="16.5" customHeight="1">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E618" s="20"/>
      <c r="AF618" s="20"/>
      <c r="AG618" s="20"/>
      <c r="AH618" s="20"/>
      <c r="AI618" s="20"/>
      <c r="AJ618" s="20"/>
      <c r="AK618" s="20"/>
    </row>
    <row r="619" ht="16.5" customHeight="1">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E619" s="20"/>
      <c r="AF619" s="20"/>
      <c r="AG619" s="20"/>
      <c r="AH619" s="20"/>
      <c r="AI619" s="20"/>
      <c r="AJ619" s="20"/>
      <c r="AK619" s="20"/>
    </row>
    <row r="620" ht="16.5" customHeight="1">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E620" s="20"/>
      <c r="AF620" s="20"/>
      <c r="AG620" s="20"/>
      <c r="AH620" s="20"/>
      <c r="AI620" s="20"/>
      <c r="AJ620" s="20"/>
      <c r="AK620" s="20"/>
    </row>
    <row r="621" ht="16.5" customHeight="1">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E621" s="20"/>
      <c r="AF621" s="20"/>
      <c r="AG621" s="20"/>
      <c r="AH621" s="20"/>
      <c r="AI621" s="20"/>
      <c r="AJ621" s="20"/>
      <c r="AK621" s="20"/>
    </row>
    <row r="622" ht="16.5" customHeight="1">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E622" s="20"/>
      <c r="AF622" s="20"/>
      <c r="AG622" s="20"/>
      <c r="AH622" s="20"/>
      <c r="AI622" s="20"/>
      <c r="AJ622" s="20"/>
      <c r="AK622" s="20"/>
    </row>
    <row r="623" ht="16.5" customHeight="1">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E623" s="20"/>
      <c r="AF623" s="20"/>
      <c r="AG623" s="20"/>
      <c r="AH623" s="20"/>
      <c r="AI623" s="20"/>
      <c r="AJ623" s="20"/>
      <c r="AK623" s="20"/>
    </row>
    <row r="624" ht="16.5" customHeight="1">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E624" s="20"/>
      <c r="AF624" s="20"/>
      <c r="AG624" s="20"/>
      <c r="AH624" s="20"/>
      <c r="AI624" s="20"/>
      <c r="AJ624" s="20"/>
      <c r="AK624" s="20"/>
    </row>
    <row r="625" ht="16.5" customHeight="1">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E625" s="20"/>
      <c r="AF625" s="20"/>
      <c r="AG625" s="20"/>
      <c r="AH625" s="20"/>
      <c r="AI625" s="20"/>
      <c r="AJ625" s="20"/>
      <c r="AK625" s="20"/>
    </row>
    <row r="626" ht="16.5" customHeight="1">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E626" s="20"/>
      <c r="AF626" s="20"/>
      <c r="AG626" s="20"/>
      <c r="AH626" s="20"/>
      <c r="AI626" s="20"/>
      <c r="AJ626" s="20"/>
      <c r="AK626" s="20"/>
    </row>
    <row r="627" ht="16.5" customHeight="1">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E627" s="20"/>
      <c r="AF627" s="20"/>
      <c r="AG627" s="20"/>
      <c r="AH627" s="20"/>
      <c r="AI627" s="20"/>
      <c r="AJ627" s="20"/>
      <c r="AK627" s="20"/>
    </row>
    <row r="628" ht="16.5" customHeight="1">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E628" s="20"/>
      <c r="AF628" s="20"/>
      <c r="AG628" s="20"/>
      <c r="AH628" s="20"/>
      <c r="AI628" s="20"/>
      <c r="AJ628" s="20"/>
      <c r="AK628" s="20"/>
    </row>
    <row r="629" ht="16.5" customHeight="1">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E629" s="20"/>
      <c r="AF629" s="20"/>
      <c r="AG629" s="20"/>
      <c r="AH629" s="20"/>
      <c r="AI629" s="20"/>
      <c r="AJ629" s="20"/>
      <c r="AK629" s="20"/>
    </row>
    <row r="630" ht="16.5" customHeight="1">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E630" s="20"/>
      <c r="AF630" s="20"/>
      <c r="AG630" s="20"/>
      <c r="AH630" s="20"/>
      <c r="AI630" s="20"/>
      <c r="AJ630" s="20"/>
      <c r="AK630" s="20"/>
    </row>
    <row r="631" ht="16.5" customHeight="1">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E631" s="20"/>
      <c r="AF631" s="20"/>
      <c r="AG631" s="20"/>
      <c r="AH631" s="20"/>
      <c r="AI631" s="20"/>
      <c r="AJ631" s="20"/>
      <c r="AK631" s="20"/>
    </row>
    <row r="632" ht="16.5" customHeight="1">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E632" s="20"/>
      <c r="AF632" s="20"/>
      <c r="AG632" s="20"/>
      <c r="AH632" s="20"/>
      <c r="AI632" s="20"/>
      <c r="AJ632" s="20"/>
      <c r="AK632" s="20"/>
    </row>
    <row r="633" ht="16.5" customHeight="1">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E633" s="20"/>
      <c r="AF633" s="20"/>
      <c r="AG633" s="20"/>
      <c r="AH633" s="20"/>
      <c r="AI633" s="20"/>
      <c r="AJ633" s="20"/>
      <c r="AK633" s="20"/>
    </row>
    <row r="634" ht="16.5" customHeight="1">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E634" s="20"/>
      <c r="AF634" s="20"/>
      <c r="AG634" s="20"/>
      <c r="AH634" s="20"/>
      <c r="AI634" s="20"/>
      <c r="AJ634" s="20"/>
      <c r="AK634" s="20"/>
    </row>
    <row r="635" ht="16.5" customHeight="1">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E635" s="20"/>
      <c r="AF635" s="20"/>
      <c r="AG635" s="20"/>
      <c r="AH635" s="20"/>
      <c r="AI635" s="20"/>
      <c r="AJ635" s="20"/>
      <c r="AK635" s="20"/>
    </row>
    <row r="636" ht="16.5" customHeight="1">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E636" s="20"/>
      <c r="AF636" s="20"/>
      <c r="AG636" s="20"/>
      <c r="AH636" s="20"/>
      <c r="AI636" s="20"/>
      <c r="AJ636" s="20"/>
      <c r="AK636" s="20"/>
    </row>
    <row r="637" ht="16.5" customHeight="1">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E637" s="20"/>
      <c r="AF637" s="20"/>
      <c r="AG637" s="20"/>
      <c r="AH637" s="20"/>
      <c r="AI637" s="20"/>
      <c r="AJ637" s="20"/>
      <c r="AK637" s="20"/>
    </row>
    <row r="638" ht="16.5" customHeight="1">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E638" s="20"/>
      <c r="AF638" s="20"/>
      <c r="AG638" s="20"/>
      <c r="AH638" s="20"/>
      <c r="AI638" s="20"/>
      <c r="AJ638" s="20"/>
      <c r="AK638" s="20"/>
    </row>
    <row r="639" ht="16.5" customHeight="1">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E639" s="20"/>
      <c r="AF639" s="20"/>
      <c r="AG639" s="20"/>
      <c r="AH639" s="20"/>
      <c r="AI639" s="20"/>
      <c r="AJ639" s="20"/>
      <c r="AK639" s="20"/>
    </row>
    <row r="640" ht="16.5" customHeight="1">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E640" s="20"/>
      <c r="AF640" s="20"/>
      <c r="AG640" s="20"/>
      <c r="AH640" s="20"/>
      <c r="AI640" s="20"/>
      <c r="AJ640" s="20"/>
      <c r="AK640" s="20"/>
    </row>
    <row r="641" ht="16.5" customHeight="1">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E641" s="20"/>
      <c r="AF641" s="20"/>
      <c r="AG641" s="20"/>
      <c r="AH641" s="20"/>
      <c r="AI641" s="20"/>
      <c r="AJ641" s="20"/>
      <c r="AK641" s="20"/>
    </row>
    <row r="642" ht="16.5" customHeight="1">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E642" s="20"/>
      <c r="AF642" s="20"/>
      <c r="AG642" s="20"/>
      <c r="AH642" s="20"/>
      <c r="AI642" s="20"/>
      <c r="AJ642" s="20"/>
      <c r="AK642" s="20"/>
    </row>
    <row r="643" ht="16.5" customHeight="1">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E643" s="20"/>
      <c r="AF643" s="20"/>
      <c r="AG643" s="20"/>
      <c r="AH643" s="20"/>
      <c r="AI643" s="20"/>
      <c r="AJ643" s="20"/>
      <c r="AK643" s="20"/>
    </row>
    <row r="644" ht="16.5" customHeight="1">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E644" s="20"/>
      <c r="AF644" s="20"/>
      <c r="AG644" s="20"/>
      <c r="AH644" s="20"/>
      <c r="AI644" s="20"/>
      <c r="AJ644" s="20"/>
      <c r="AK644" s="20"/>
    </row>
    <row r="645" ht="16.5" customHeight="1">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E645" s="20"/>
      <c r="AF645" s="20"/>
      <c r="AG645" s="20"/>
      <c r="AH645" s="20"/>
      <c r="AI645" s="20"/>
      <c r="AJ645" s="20"/>
      <c r="AK645" s="20"/>
    </row>
    <row r="646" ht="16.5" customHeight="1">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E646" s="20"/>
      <c r="AF646" s="20"/>
      <c r="AG646" s="20"/>
      <c r="AH646" s="20"/>
      <c r="AI646" s="20"/>
      <c r="AJ646" s="20"/>
      <c r="AK646" s="20"/>
    </row>
    <row r="647" ht="16.5" customHeight="1">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E647" s="20"/>
      <c r="AF647" s="20"/>
      <c r="AG647" s="20"/>
      <c r="AH647" s="20"/>
      <c r="AI647" s="20"/>
      <c r="AJ647" s="20"/>
      <c r="AK647" s="20"/>
    </row>
    <row r="648" ht="16.5" customHeight="1">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E648" s="20"/>
      <c r="AF648" s="20"/>
      <c r="AG648" s="20"/>
      <c r="AH648" s="20"/>
      <c r="AI648" s="20"/>
      <c r="AJ648" s="20"/>
      <c r="AK648" s="20"/>
    </row>
    <row r="649" ht="16.5" customHeight="1">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E649" s="20"/>
      <c r="AF649" s="20"/>
      <c r="AG649" s="20"/>
      <c r="AH649" s="20"/>
      <c r="AI649" s="20"/>
      <c r="AJ649" s="20"/>
      <c r="AK649" s="20"/>
    </row>
    <row r="650" ht="16.5" customHeight="1">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E650" s="20"/>
      <c r="AF650" s="20"/>
      <c r="AG650" s="20"/>
      <c r="AH650" s="20"/>
      <c r="AI650" s="20"/>
      <c r="AJ650" s="20"/>
      <c r="AK650" s="20"/>
    </row>
    <row r="651" ht="16.5" customHeight="1">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E651" s="20"/>
      <c r="AF651" s="20"/>
      <c r="AG651" s="20"/>
      <c r="AH651" s="20"/>
      <c r="AI651" s="20"/>
      <c r="AJ651" s="20"/>
      <c r="AK651" s="20"/>
    </row>
    <row r="652" ht="16.5" customHeight="1">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E652" s="20"/>
      <c r="AF652" s="20"/>
      <c r="AG652" s="20"/>
      <c r="AH652" s="20"/>
      <c r="AI652" s="20"/>
      <c r="AJ652" s="20"/>
      <c r="AK652" s="20"/>
    </row>
    <row r="653" ht="16.5" customHeight="1">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E653" s="20"/>
      <c r="AF653" s="20"/>
      <c r="AG653" s="20"/>
      <c r="AH653" s="20"/>
      <c r="AI653" s="20"/>
      <c r="AJ653" s="20"/>
      <c r="AK653" s="20"/>
    </row>
    <row r="654" ht="16.5" customHeight="1">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E654" s="20"/>
      <c r="AF654" s="20"/>
      <c r="AG654" s="20"/>
      <c r="AH654" s="20"/>
      <c r="AI654" s="20"/>
      <c r="AJ654" s="20"/>
      <c r="AK654" s="20"/>
    </row>
    <row r="655" ht="16.5" customHeight="1">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E655" s="20"/>
      <c r="AF655" s="20"/>
      <c r="AG655" s="20"/>
      <c r="AH655" s="20"/>
      <c r="AI655" s="20"/>
      <c r="AJ655" s="20"/>
      <c r="AK655" s="20"/>
    </row>
    <row r="656" ht="16.5" customHeight="1">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E656" s="20"/>
      <c r="AF656" s="20"/>
      <c r="AG656" s="20"/>
      <c r="AH656" s="20"/>
      <c r="AI656" s="20"/>
      <c r="AJ656" s="20"/>
      <c r="AK656" s="20"/>
    </row>
    <row r="657" ht="16.5" customHeight="1">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E657" s="20"/>
      <c r="AF657" s="20"/>
      <c r="AG657" s="20"/>
      <c r="AH657" s="20"/>
      <c r="AI657" s="20"/>
      <c r="AJ657" s="20"/>
      <c r="AK657" s="20"/>
    </row>
    <row r="658" ht="16.5" customHeight="1">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E658" s="20"/>
      <c r="AF658" s="20"/>
      <c r="AG658" s="20"/>
      <c r="AH658" s="20"/>
      <c r="AI658" s="20"/>
      <c r="AJ658" s="20"/>
      <c r="AK658" s="20"/>
    </row>
    <row r="659" ht="16.5" customHeight="1">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E659" s="20"/>
      <c r="AF659" s="20"/>
      <c r="AG659" s="20"/>
      <c r="AH659" s="20"/>
      <c r="AI659" s="20"/>
      <c r="AJ659" s="20"/>
      <c r="AK659" s="20"/>
    </row>
    <row r="660" ht="16.5" customHeight="1">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E660" s="20"/>
      <c r="AF660" s="20"/>
      <c r="AG660" s="20"/>
      <c r="AH660" s="20"/>
      <c r="AI660" s="20"/>
      <c r="AJ660" s="20"/>
      <c r="AK660" s="20"/>
    </row>
    <row r="661" ht="16.5" customHeight="1">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E661" s="20"/>
      <c r="AF661" s="20"/>
      <c r="AG661" s="20"/>
      <c r="AH661" s="20"/>
      <c r="AI661" s="20"/>
      <c r="AJ661" s="20"/>
      <c r="AK661" s="20"/>
    </row>
    <row r="662" ht="16.5" customHeight="1">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E662" s="20"/>
      <c r="AF662" s="20"/>
      <c r="AG662" s="20"/>
      <c r="AH662" s="20"/>
      <c r="AI662" s="20"/>
      <c r="AJ662" s="20"/>
      <c r="AK662" s="20"/>
    </row>
    <row r="663" ht="16.5" customHeight="1">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E663" s="20"/>
      <c r="AF663" s="20"/>
      <c r="AG663" s="20"/>
      <c r="AH663" s="20"/>
      <c r="AI663" s="20"/>
      <c r="AJ663" s="20"/>
      <c r="AK663" s="20"/>
    </row>
    <row r="664" ht="16.5" customHeight="1">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E664" s="20"/>
      <c r="AF664" s="20"/>
      <c r="AG664" s="20"/>
      <c r="AH664" s="20"/>
      <c r="AI664" s="20"/>
      <c r="AJ664" s="20"/>
      <c r="AK664" s="20"/>
    </row>
    <row r="665" ht="16.5" customHeight="1">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E665" s="20"/>
      <c r="AF665" s="20"/>
      <c r="AG665" s="20"/>
      <c r="AH665" s="20"/>
      <c r="AI665" s="20"/>
      <c r="AJ665" s="20"/>
      <c r="AK665" s="20"/>
    </row>
    <row r="666" ht="16.5" customHeight="1">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E666" s="20"/>
      <c r="AF666" s="20"/>
      <c r="AG666" s="20"/>
      <c r="AH666" s="20"/>
      <c r="AI666" s="20"/>
      <c r="AJ666" s="20"/>
      <c r="AK666" s="20"/>
    </row>
    <row r="667" ht="16.5" customHeight="1">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E667" s="20"/>
      <c r="AF667" s="20"/>
      <c r="AG667" s="20"/>
      <c r="AH667" s="20"/>
      <c r="AI667" s="20"/>
      <c r="AJ667" s="20"/>
      <c r="AK667" s="20"/>
    </row>
    <row r="668" ht="16.5" customHeight="1">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E668" s="20"/>
      <c r="AF668" s="20"/>
      <c r="AG668" s="20"/>
      <c r="AH668" s="20"/>
      <c r="AI668" s="20"/>
      <c r="AJ668" s="20"/>
      <c r="AK668" s="20"/>
    </row>
    <row r="669" ht="16.5" customHeight="1">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E669" s="20"/>
      <c r="AF669" s="20"/>
      <c r="AG669" s="20"/>
      <c r="AH669" s="20"/>
      <c r="AI669" s="20"/>
      <c r="AJ669" s="20"/>
      <c r="AK669" s="20"/>
    </row>
    <row r="670" ht="16.5" customHeight="1">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E670" s="20"/>
      <c r="AF670" s="20"/>
      <c r="AG670" s="20"/>
      <c r="AH670" s="20"/>
      <c r="AI670" s="20"/>
      <c r="AJ670" s="20"/>
      <c r="AK670" s="20"/>
    </row>
    <row r="671" ht="16.5" customHeight="1">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E671" s="20"/>
      <c r="AF671" s="20"/>
      <c r="AG671" s="20"/>
      <c r="AH671" s="20"/>
      <c r="AI671" s="20"/>
      <c r="AJ671" s="20"/>
      <c r="AK671" s="20"/>
    </row>
    <row r="672" ht="16.5" customHeight="1">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E672" s="20"/>
      <c r="AF672" s="20"/>
      <c r="AG672" s="20"/>
      <c r="AH672" s="20"/>
      <c r="AI672" s="20"/>
      <c r="AJ672" s="20"/>
      <c r="AK672" s="20"/>
    </row>
    <row r="673" ht="16.5" customHeight="1">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E673" s="20"/>
      <c r="AF673" s="20"/>
      <c r="AG673" s="20"/>
      <c r="AH673" s="20"/>
      <c r="AI673" s="20"/>
      <c r="AJ673" s="20"/>
      <c r="AK673" s="20"/>
    </row>
    <row r="674" ht="16.5" customHeight="1">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E674" s="20"/>
      <c r="AF674" s="20"/>
      <c r="AG674" s="20"/>
      <c r="AH674" s="20"/>
      <c r="AI674" s="20"/>
      <c r="AJ674" s="20"/>
      <c r="AK674" s="20"/>
    </row>
    <row r="675" ht="16.5" customHeight="1">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E675" s="20"/>
      <c r="AF675" s="20"/>
      <c r="AG675" s="20"/>
      <c r="AH675" s="20"/>
      <c r="AI675" s="20"/>
      <c r="AJ675" s="20"/>
      <c r="AK675" s="20"/>
    </row>
    <row r="676" ht="16.5" customHeight="1">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E676" s="20"/>
      <c r="AF676" s="20"/>
      <c r="AG676" s="20"/>
      <c r="AH676" s="20"/>
      <c r="AI676" s="20"/>
      <c r="AJ676" s="20"/>
      <c r="AK676" s="20"/>
    </row>
    <row r="677" ht="16.5" customHeight="1">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E677" s="20"/>
      <c r="AF677" s="20"/>
      <c r="AG677" s="20"/>
      <c r="AH677" s="20"/>
      <c r="AI677" s="20"/>
      <c r="AJ677" s="20"/>
      <c r="AK677" s="20"/>
    </row>
    <row r="678" ht="16.5" customHeight="1">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E678" s="20"/>
      <c r="AF678" s="20"/>
      <c r="AG678" s="20"/>
      <c r="AH678" s="20"/>
      <c r="AI678" s="20"/>
      <c r="AJ678" s="20"/>
      <c r="AK678" s="20"/>
    </row>
    <row r="679" ht="16.5" customHeight="1">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E679" s="20"/>
      <c r="AF679" s="20"/>
      <c r="AG679" s="20"/>
      <c r="AH679" s="20"/>
      <c r="AI679" s="20"/>
      <c r="AJ679" s="20"/>
      <c r="AK679" s="20"/>
    </row>
    <row r="680" ht="16.5" customHeight="1">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E680" s="20"/>
      <c r="AF680" s="20"/>
      <c r="AG680" s="20"/>
      <c r="AH680" s="20"/>
      <c r="AI680" s="20"/>
      <c r="AJ680" s="20"/>
      <c r="AK680" s="20"/>
    </row>
    <row r="681" ht="16.5" customHeight="1">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E681" s="20"/>
      <c r="AF681" s="20"/>
      <c r="AG681" s="20"/>
      <c r="AH681" s="20"/>
      <c r="AI681" s="20"/>
      <c r="AJ681" s="20"/>
      <c r="AK681" s="20"/>
    </row>
    <row r="682" ht="16.5" customHeight="1">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E682" s="20"/>
      <c r="AF682" s="20"/>
      <c r="AG682" s="20"/>
      <c r="AH682" s="20"/>
      <c r="AI682" s="20"/>
      <c r="AJ682" s="20"/>
      <c r="AK682" s="20"/>
    </row>
    <row r="683" ht="16.5" customHeight="1">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E683" s="20"/>
      <c r="AF683" s="20"/>
      <c r="AG683" s="20"/>
      <c r="AH683" s="20"/>
      <c r="AI683" s="20"/>
      <c r="AJ683" s="20"/>
      <c r="AK683" s="20"/>
    </row>
    <row r="684" ht="16.5" customHeight="1">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E684" s="20"/>
      <c r="AF684" s="20"/>
      <c r="AG684" s="20"/>
      <c r="AH684" s="20"/>
      <c r="AI684" s="20"/>
      <c r="AJ684" s="20"/>
      <c r="AK684" s="20"/>
    </row>
    <row r="685" ht="16.5" customHeight="1">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E685" s="20"/>
      <c r="AF685" s="20"/>
      <c r="AG685" s="20"/>
      <c r="AH685" s="20"/>
      <c r="AI685" s="20"/>
      <c r="AJ685" s="20"/>
      <c r="AK685" s="20"/>
    </row>
    <row r="686" ht="16.5" customHeight="1">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E686" s="20"/>
      <c r="AF686" s="20"/>
      <c r="AG686" s="20"/>
      <c r="AH686" s="20"/>
      <c r="AI686" s="20"/>
      <c r="AJ686" s="20"/>
      <c r="AK686" s="20"/>
    </row>
    <row r="687" ht="16.5" customHeight="1">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E687" s="20"/>
      <c r="AF687" s="20"/>
      <c r="AG687" s="20"/>
      <c r="AH687" s="20"/>
      <c r="AI687" s="20"/>
      <c r="AJ687" s="20"/>
      <c r="AK687" s="20"/>
    </row>
    <row r="688" ht="16.5" customHeight="1">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E688" s="20"/>
      <c r="AF688" s="20"/>
      <c r="AG688" s="20"/>
      <c r="AH688" s="20"/>
      <c r="AI688" s="20"/>
      <c r="AJ688" s="20"/>
      <c r="AK688" s="20"/>
    </row>
    <row r="689" ht="16.5" customHeight="1">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E689" s="20"/>
      <c r="AF689" s="20"/>
      <c r="AG689" s="20"/>
      <c r="AH689" s="20"/>
      <c r="AI689" s="20"/>
      <c r="AJ689" s="20"/>
      <c r="AK689" s="20"/>
    </row>
    <row r="690" ht="16.5" customHeight="1">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E690" s="20"/>
      <c r="AF690" s="20"/>
      <c r="AG690" s="20"/>
      <c r="AH690" s="20"/>
      <c r="AI690" s="20"/>
      <c r="AJ690" s="20"/>
      <c r="AK690" s="20"/>
    </row>
    <row r="691" ht="16.5" customHeight="1">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E691" s="20"/>
      <c r="AF691" s="20"/>
      <c r="AG691" s="20"/>
      <c r="AH691" s="20"/>
      <c r="AI691" s="20"/>
      <c r="AJ691" s="20"/>
      <c r="AK691" s="20"/>
    </row>
    <row r="692" ht="16.5" customHeight="1">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E692" s="20"/>
      <c r="AF692" s="20"/>
      <c r="AG692" s="20"/>
      <c r="AH692" s="20"/>
      <c r="AI692" s="20"/>
      <c r="AJ692" s="20"/>
      <c r="AK692" s="20"/>
    </row>
    <row r="693" ht="16.5" customHeight="1">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E693" s="20"/>
      <c r="AF693" s="20"/>
      <c r="AG693" s="20"/>
      <c r="AH693" s="20"/>
      <c r="AI693" s="20"/>
      <c r="AJ693" s="20"/>
      <c r="AK693" s="20"/>
    </row>
    <row r="694" ht="16.5" customHeight="1">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E694" s="20"/>
      <c r="AF694" s="20"/>
      <c r="AG694" s="20"/>
      <c r="AH694" s="20"/>
      <c r="AI694" s="20"/>
      <c r="AJ694" s="20"/>
      <c r="AK694" s="20"/>
    </row>
    <row r="695" ht="16.5" customHeight="1">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E695" s="20"/>
      <c r="AF695" s="20"/>
      <c r="AG695" s="20"/>
      <c r="AH695" s="20"/>
      <c r="AI695" s="20"/>
      <c r="AJ695" s="20"/>
      <c r="AK695" s="20"/>
    </row>
    <row r="696" ht="16.5" customHeight="1">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E696" s="20"/>
      <c r="AF696" s="20"/>
      <c r="AG696" s="20"/>
      <c r="AH696" s="20"/>
      <c r="AI696" s="20"/>
      <c r="AJ696" s="20"/>
      <c r="AK696" s="20"/>
    </row>
    <row r="697" ht="16.5" customHeight="1">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E697" s="20"/>
      <c r="AF697" s="20"/>
      <c r="AG697" s="20"/>
      <c r="AH697" s="20"/>
      <c r="AI697" s="20"/>
      <c r="AJ697" s="20"/>
      <c r="AK697" s="20"/>
    </row>
    <row r="698" ht="16.5" customHeight="1">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E698" s="20"/>
      <c r="AF698" s="20"/>
      <c r="AG698" s="20"/>
      <c r="AH698" s="20"/>
      <c r="AI698" s="20"/>
      <c r="AJ698" s="20"/>
      <c r="AK698" s="20"/>
    </row>
    <row r="699" ht="16.5" customHeight="1">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E699" s="20"/>
      <c r="AF699" s="20"/>
      <c r="AG699" s="20"/>
      <c r="AH699" s="20"/>
      <c r="AI699" s="20"/>
      <c r="AJ699" s="20"/>
      <c r="AK699" s="20"/>
    </row>
    <row r="700" ht="16.5" customHeight="1">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E700" s="20"/>
      <c r="AF700" s="20"/>
      <c r="AG700" s="20"/>
      <c r="AH700" s="20"/>
      <c r="AI700" s="20"/>
      <c r="AJ700" s="20"/>
      <c r="AK700" s="20"/>
    </row>
    <row r="701" ht="16.5" customHeight="1">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E701" s="20"/>
      <c r="AF701" s="20"/>
      <c r="AG701" s="20"/>
      <c r="AH701" s="20"/>
      <c r="AI701" s="20"/>
      <c r="AJ701" s="20"/>
      <c r="AK701" s="20"/>
    </row>
    <row r="702" ht="16.5" customHeight="1">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E702" s="20"/>
      <c r="AF702" s="20"/>
      <c r="AG702" s="20"/>
      <c r="AH702" s="20"/>
      <c r="AI702" s="20"/>
      <c r="AJ702" s="20"/>
      <c r="AK702" s="20"/>
    </row>
    <row r="703" ht="16.5" customHeight="1">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E703" s="20"/>
      <c r="AF703" s="20"/>
      <c r="AG703" s="20"/>
      <c r="AH703" s="20"/>
      <c r="AI703" s="20"/>
      <c r="AJ703" s="20"/>
      <c r="AK703" s="20"/>
    </row>
    <row r="704" ht="16.5" customHeight="1">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E704" s="20"/>
      <c r="AF704" s="20"/>
      <c r="AG704" s="20"/>
      <c r="AH704" s="20"/>
      <c r="AI704" s="20"/>
      <c r="AJ704" s="20"/>
      <c r="AK704" s="20"/>
    </row>
    <row r="705" ht="16.5" customHeight="1">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E705" s="20"/>
      <c r="AF705" s="20"/>
      <c r="AG705" s="20"/>
      <c r="AH705" s="20"/>
      <c r="AI705" s="20"/>
      <c r="AJ705" s="20"/>
      <c r="AK705" s="20"/>
    </row>
    <row r="706" ht="16.5" customHeight="1">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E706" s="20"/>
      <c r="AF706" s="20"/>
      <c r="AG706" s="20"/>
      <c r="AH706" s="20"/>
      <c r="AI706" s="20"/>
      <c r="AJ706" s="20"/>
      <c r="AK706" s="20"/>
    </row>
    <row r="707" ht="16.5" customHeight="1">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E707" s="20"/>
      <c r="AF707" s="20"/>
      <c r="AG707" s="20"/>
      <c r="AH707" s="20"/>
      <c r="AI707" s="20"/>
      <c r="AJ707" s="20"/>
      <c r="AK707" s="20"/>
    </row>
    <row r="708" ht="16.5" customHeight="1">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E708" s="20"/>
      <c r="AF708" s="20"/>
      <c r="AG708" s="20"/>
      <c r="AH708" s="20"/>
      <c r="AI708" s="20"/>
      <c r="AJ708" s="20"/>
      <c r="AK708" s="20"/>
    </row>
    <row r="709" ht="16.5" customHeight="1">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E709" s="20"/>
      <c r="AF709" s="20"/>
      <c r="AG709" s="20"/>
      <c r="AH709" s="20"/>
      <c r="AI709" s="20"/>
      <c r="AJ709" s="20"/>
      <c r="AK709" s="20"/>
    </row>
    <row r="710" ht="16.5" customHeight="1">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E710" s="20"/>
      <c r="AF710" s="20"/>
      <c r="AG710" s="20"/>
      <c r="AH710" s="20"/>
      <c r="AI710" s="20"/>
      <c r="AJ710" s="20"/>
      <c r="AK710" s="20"/>
    </row>
    <row r="711" ht="16.5" customHeight="1">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E711" s="20"/>
      <c r="AF711" s="20"/>
      <c r="AG711" s="20"/>
      <c r="AH711" s="20"/>
      <c r="AI711" s="20"/>
      <c r="AJ711" s="20"/>
      <c r="AK711" s="20"/>
    </row>
    <row r="712" ht="16.5" customHeight="1">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E712" s="20"/>
      <c r="AF712" s="20"/>
      <c r="AG712" s="20"/>
      <c r="AH712" s="20"/>
      <c r="AI712" s="20"/>
      <c r="AJ712" s="20"/>
      <c r="AK712" s="20"/>
    </row>
    <row r="713" ht="16.5" customHeight="1">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E713" s="20"/>
      <c r="AF713" s="20"/>
      <c r="AG713" s="20"/>
      <c r="AH713" s="20"/>
      <c r="AI713" s="20"/>
      <c r="AJ713" s="20"/>
      <c r="AK713" s="20"/>
    </row>
    <row r="714" ht="16.5" customHeight="1">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E714" s="20"/>
      <c r="AF714" s="20"/>
      <c r="AG714" s="20"/>
      <c r="AH714" s="20"/>
      <c r="AI714" s="20"/>
      <c r="AJ714" s="20"/>
      <c r="AK714" s="20"/>
    </row>
    <row r="715" ht="16.5" customHeight="1">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E715" s="20"/>
      <c r="AF715" s="20"/>
      <c r="AG715" s="20"/>
      <c r="AH715" s="20"/>
      <c r="AI715" s="20"/>
      <c r="AJ715" s="20"/>
      <c r="AK715" s="20"/>
    </row>
    <row r="716" ht="16.5" customHeight="1">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E716" s="20"/>
      <c r="AF716" s="20"/>
      <c r="AG716" s="20"/>
      <c r="AH716" s="20"/>
      <c r="AI716" s="20"/>
      <c r="AJ716" s="20"/>
      <c r="AK716" s="20"/>
    </row>
    <row r="717" ht="16.5" customHeight="1">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E717" s="20"/>
      <c r="AF717" s="20"/>
      <c r="AG717" s="20"/>
      <c r="AH717" s="20"/>
      <c r="AI717" s="20"/>
      <c r="AJ717" s="20"/>
      <c r="AK717" s="20"/>
    </row>
    <row r="718" ht="16.5" customHeight="1">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E718" s="20"/>
      <c r="AF718" s="20"/>
      <c r="AG718" s="20"/>
      <c r="AH718" s="20"/>
      <c r="AI718" s="20"/>
      <c r="AJ718" s="20"/>
      <c r="AK718" s="20"/>
    </row>
    <row r="719" ht="16.5" customHeight="1">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E719" s="20"/>
      <c r="AF719" s="20"/>
      <c r="AG719" s="20"/>
      <c r="AH719" s="20"/>
      <c r="AI719" s="20"/>
      <c r="AJ719" s="20"/>
      <c r="AK719" s="20"/>
    </row>
    <row r="720" ht="16.5" customHeight="1">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E720" s="20"/>
      <c r="AF720" s="20"/>
      <c r="AG720" s="20"/>
      <c r="AH720" s="20"/>
      <c r="AI720" s="20"/>
      <c r="AJ720" s="20"/>
      <c r="AK720" s="20"/>
    </row>
    <row r="721" ht="16.5" customHeight="1">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E721" s="20"/>
      <c r="AF721" s="20"/>
      <c r="AG721" s="20"/>
      <c r="AH721" s="20"/>
      <c r="AI721" s="20"/>
      <c r="AJ721" s="20"/>
      <c r="AK721" s="20"/>
    </row>
    <row r="722" ht="16.5" customHeight="1">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E722" s="20"/>
      <c r="AF722" s="20"/>
      <c r="AG722" s="20"/>
      <c r="AH722" s="20"/>
      <c r="AI722" s="20"/>
      <c r="AJ722" s="20"/>
      <c r="AK722" s="20"/>
    </row>
    <row r="723" ht="16.5" customHeight="1">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E723" s="20"/>
      <c r="AF723" s="20"/>
      <c r="AG723" s="20"/>
      <c r="AH723" s="20"/>
      <c r="AI723" s="20"/>
      <c r="AJ723" s="20"/>
      <c r="AK723" s="20"/>
    </row>
    <row r="724" ht="16.5" customHeight="1">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E724" s="20"/>
      <c r="AF724" s="20"/>
      <c r="AG724" s="20"/>
      <c r="AH724" s="20"/>
      <c r="AI724" s="20"/>
      <c r="AJ724" s="20"/>
      <c r="AK724" s="20"/>
    </row>
    <row r="725" ht="16.5" customHeight="1">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E725" s="20"/>
      <c r="AF725" s="20"/>
      <c r="AG725" s="20"/>
      <c r="AH725" s="20"/>
      <c r="AI725" s="20"/>
      <c r="AJ725" s="20"/>
      <c r="AK725" s="20"/>
    </row>
    <row r="726" ht="16.5" customHeight="1">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E726" s="20"/>
      <c r="AF726" s="20"/>
      <c r="AG726" s="20"/>
      <c r="AH726" s="20"/>
      <c r="AI726" s="20"/>
      <c r="AJ726" s="20"/>
      <c r="AK726" s="20"/>
    </row>
    <row r="727" ht="16.5" customHeight="1">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E727" s="20"/>
      <c r="AF727" s="20"/>
      <c r="AG727" s="20"/>
      <c r="AH727" s="20"/>
      <c r="AI727" s="20"/>
      <c r="AJ727" s="20"/>
      <c r="AK727" s="20"/>
    </row>
    <row r="728" ht="16.5" customHeight="1">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E728" s="20"/>
      <c r="AF728" s="20"/>
      <c r="AG728" s="20"/>
      <c r="AH728" s="20"/>
      <c r="AI728" s="20"/>
      <c r="AJ728" s="20"/>
      <c r="AK728" s="20"/>
    </row>
    <row r="729" ht="16.5" customHeight="1">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E729" s="20"/>
      <c r="AF729" s="20"/>
      <c r="AG729" s="20"/>
      <c r="AH729" s="20"/>
      <c r="AI729" s="20"/>
      <c r="AJ729" s="20"/>
      <c r="AK729" s="20"/>
    </row>
    <row r="730" ht="16.5" customHeight="1">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E730" s="20"/>
      <c r="AF730" s="20"/>
      <c r="AG730" s="20"/>
      <c r="AH730" s="20"/>
      <c r="AI730" s="20"/>
      <c r="AJ730" s="20"/>
      <c r="AK730" s="20"/>
    </row>
    <row r="731" ht="16.5" customHeight="1">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E731" s="20"/>
      <c r="AF731" s="20"/>
      <c r="AG731" s="20"/>
      <c r="AH731" s="20"/>
      <c r="AI731" s="20"/>
      <c r="AJ731" s="20"/>
      <c r="AK731" s="20"/>
    </row>
    <row r="732" ht="16.5" customHeight="1">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E732" s="20"/>
      <c r="AF732" s="20"/>
      <c r="AG732" s="20"/>
      <c r="AH732" s="20"/>
      <c r="AI732" s="20"/>
      <c r="AJ732" s="20"/>
      <c r="AK732" s="20"/>
    </row>
    <row r="733" ht="16.5" customHeight="1">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E733" s="20"/>
      <c r="AF733" s="20"/>
      <c r="AG733" s="20"/>
      <c r="AH733" s="20"/>
      <c r="AI733" s="20"/>
      <c r="AJ733" s="20"/>
      <c r="AK733" s="20"/>
    </row>
    <row r="734" ht="16.5" customHeight="1">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E734" s="20"/>
      <c r="AF734" s="20"/>
      <c r="AG734" s="20"/>
      <c r="AH734" s="20"/>
      <c r="AI734" s="20"/>
      <c r="AJ734" s="20"/>
      <c r="AK734" s="20"/>
    </row>
    <row r="735" ht="16.5" customHeight="1">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E735" s="20"/>
      <c r="AF735" s="20"/>
      <c r="AG735" s="20"/>
      <c r="AH735" s="20"/>
      <c r="AI735" s="20"/>
      <c r="AJ735" s="20"/>
      <c r="AK735" s="20"/>
    </row>
    <row r="736" ht="16.5" customHeight="1">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E736" s="20"/>
      <c r="AF736" s="20"/>
      <c r="AG736" s="20"/>
      <c r="AH736" s="20"/>
      <c r="AI736" s="20"/>
      <c r="AJ736" s="20"/>
      <c r="AK736" s="20"/>
    </row>
    <row r="737" ht="16.5" customHeight="1">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E737" s="20"/>
      <c r="AF737" s="20"/>
      <c r="AG737" s="20"/>
      <c r="AH737" s="20"/>
      <c r="AI737" s="20"/>
      <c r="AJ737" s="20"/>
      <c r="AK737" s="20"/>
    </row>
    <row r="738" ht="16.5" customHeight="1">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E738" s="20"/>
      <c r="AF738" s="20"/>
      <c r="AG738" s="20"/>
      <c r="AH738" s="20"/>
      <c r="AI738" s="20"/>
      <c r="AJ738" s="20"/>
      <c r="AK738" s="20"/>
    </row>
    <row r="739" ht="16.5" customHeight="1">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E739" s="20"/>
      <c r="AF739" s="20"/>
      <c r="AG739" s="20"/>
      <c r="AH739" s="20"/>
      <c r="AI739" s="20"/>
      <c r="AJ739" s="20"/>
      <c r="AK739" s="20"/>
    </row>
    <row r="740" ht="16.5" customHeight="1">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E740" s="20"/>
      <c r="AF740" s="20"/>
      <c r="AG740" s="20"/>
      <c r="AH740" s="20"/>
      <c r="AI740" s="20"/>
      <c r="AJ740" s="20"/>
      <c r="AK740" s="20"/>
    </row>
    <row r="741" ht="16.5" customHeight="1">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E741" s="20"/>
      <c r="AF741" s="20"/>
      <c r="AG741" s="20"/>
      <c r="AH741" s="20"/>
      <c r="AI741" s="20"/>
      <c r="AJ741" s="20"/>
      <c r="AK741" s="20"/>
    </row>
    <row r="742" ht="16.5" customHeight="1">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E742" s="20"/>
      <c r="AF742" s="20"/>
      <c r="AG742" s="20"/>
      <c r="AH742" s="20"/>
      <c r="AI742" s="20"/>
      <c r="AJ742" s="20"/>
      <c r="AK742" s="20"/>
    </row>
    <row r="743" ht="16.5" customHeight="1">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E743" s="20"/>
      <c r="AF743" s="20"/>
      <c r="AG743" s="20"/>
      <c r="AH743" s="20"/>
      <c r="AI743" s="20"/>
      <c r="AJ743" s="20"/>
      <c r="AK743" s="20"/>
    </row>
    <row r="744" ht="16.5" customHeight="1">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E744" s="20"/>
      <c r="AF744" s="20"/>
      <c r="AG744" s="20"/>
      <c r="AH744" s="20"/>
      <c r="AI744" s="20"/>
      <c r="AJ744" s="20"/>
      <c r="AK744" s="20"/>
    </row>
    <row r="745" ht="16.5" customHeight="1">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E745" s="20"/>
      <c r="AF745" s="20"/>
      <c r="AG745" s="20"/>
      <c r="AH745" s="20"/>
      <c r="AI745" s="20"/>
      <c r="AJ745" s="20"/>
      <c r="AK745" s="20"/>
    </row>
    <row r="746" ht="16.5" customHeight="1">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E746" s="20"/>
      <c r="AF746" s="20"/>
      <c r="AG746" s="20"/>
      <c r="AH746" s="20"/>
      <c r="AI746" s="20"/>
      <c r="AJ746" s="20"/>
      <c r="AK746" s="20"/>
    </row>
    <row r="747" ht="16.5" customHeight="1">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E747" s="20"/>
      <c r="AF747" s="20"/>
      <c r="AG747" s="20"/>
      <c r="AH747" s="20"/>
      <c r="AI747" s="20"/>
      <c r="AJ747" s="20"/>
      <c r="AK747" s="20"/>
    </row>
    <row r="748" ht="16.5" customHeight="1">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E748" s="20"/>
      <c r="AF748" s="20"/>
      <c r="AG748" s="20"/>
      <c r="AH748" s="20"/>
      <c r="AI748" s="20"/>
      <c r="AJ748" s="20"/>
      <c r="AK748" s="20"/>
    </row>
    <row r="749" ht="16.5" customHeight="1">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E749" s="20"/>
      <c r="AF749" s="20"/>
      <c r="AG749" s="20"/>
      <c r="AH749" s="20"/>
      <c r="AI749" s="20"/>
      <c r="AJ749" s="20"/>
      <c r="AK749" s="20"/>
    </row>
    <row r="750" ht="16.5" customHeight="1">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E750" s="20"/>
      <c r="AF750" s="20"/>
      <c r="AG750" s="20"/>
      <c r="AH750" s="20"/>
      <c r="AI750" s="20"/>
      <c r="AJ750" s="20"/>
      <c r="AK750" s="20"/>
    </row>
    <row r="751" ht="16.5" customHeight="1">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E751" s="20"/>
      <c r="AF751" s="20"/>
      <c r="AG751" s="20"/>
      <c r="AH751" s="20"/>
      <c r="AI751" s="20"/>
      <c r="AJ751" s="20"/>
      <c r="AK751" s="20"/>
    </row>
    <row r="752" ht="16.5" customHeight="1">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E752" s="20"/>
      <c r="AF752" s="20"/>
      <c r="AG752" s="20"/>
      <c r="AH752" s="20"/>
      <c r="AI752" s="20"/>
      <c r="AJ752" s="20"/>
      <c r="AK752" s="20"/>
    </row>
    <row r="753" ht="16.5" customHeight="1">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E753" s="20"/>
      <c r="AF753" s="20"/>
      <c r="AG753" s="20"/>
      <c r="AH753" s="20"/>
      <c r="AI753" s="20"/>
      <c r="AJ753" s="20"/>
      <c r="AK753" s="20"/>
    </row>
    <row r="754" ht="16.5" customHeight="1">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E754" s="20"/>
      <c r="AF754" s="20"/>
      <c r="AG754" s="20"/>
      <c r="AH754" s="20"/>
      <c r="AI754" s="20"/>
      <c r="AJ754" s="20"/>
      <c r="AK754" s="20"/>
    </row>
    <row r="755" ht="16.5" customHeight="1">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E755" s="20"/>
      <c r="AF755" s="20"/>
      <c r="AG755" s="20"/>
      <c r="AH755" s="20"/>
      <c r="AI755" s="20"/>
      <c r="AJ755" s="20"/>
      <c r="AK755" s="20"/>
    </row>
    <row r="756" ht="16.5" customHeight="1">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E756" s="20"/>
      <c r="AF756" s="20"/>
      <c r="AG756" s="20"/>
      <c r="AH756" s="20"/>
      <c r="AI756" s="20"/>
      <c r="AJ756" s="20"/>
      <c r="AK756" s="20"/>
    </row>
    <row r="757" ht="16.5" customHeight="1">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E757" s="20"/>
      <c r="AF757" s="20"/>
      <c r="AG757" s="20"/>
      <c r="AH757" s="20"/>
      <c r="AI757" s="20"/>
      <c r="AJ757" s="20"/>
      <c r="AK757" s="20"/>
    </row>
    <row r="758" ht="16.5" customHeight="1">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E758" s="20"/>
      <c r="AF758" s="20"/>
      <c r="AG758" s="20"/>
      <c r="AH758" s="20"/>
      <c r="AI758" s="20"/>
      <c r="AJ758" s="20"/>
      <c r="AK758" s="20"/>
    </row>
    <row r="759" ht="16.5" customHeight="1">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E759" s="20"/>
      <c r="AF759" s="20"/>
      <c r="AG759" s="20"/>
      <c r="AH759" s="20"/>
      <c r="AI759" s="20"/>
      <c r="AJ759" s="20"/>
      <c r="AK759" s="20"/>
    </row>
    <row r="760" ht="16.5" customHeight="1">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E760" s="20"/>
      <c r="AF760" s="20"/>
      <c r="AG760" s="20"/>
      <c r="AH760" s="20"/>
      <c r="AI760" s="20"/>
      <c r="AJ760" s="20"/>
      <c r="AK760" s="20"/>
    </row>
    <row r="761" ht="16.5" customHeight="1">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E761" s="20"/>
      <c r="AF761" s="20"/>
      <c r="AG761" s="20"/>
      <c r="AH761" s="20"/>
      <c r="AI761" s="20"/>
      <c r="AJ761" s="20"/>
      <c r="AK761" s="20"/>
    </row>
    <row r="762" ht="16.5" customHeight="1">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E762" s="20"/>
      <c r="AF762" s="20"/>
      <c r="AG762" s="20"/>
      <c r="AH762" s="20"/>
      <c r="AI762" s="20"/>
      <c r="AJ762" s="20"/>
      <c r="AK762" s="20"/>
    </row>
    <row r="763" ht="16.5" customHeight="1">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E763" s="20"/>
      <c r="AF763" s="20"/>
      <c r="AG763" s="20"/>
      <c r="AH763" s="20"/>
      <c r="AI763" s="20"/>
      <c r="AJ763" s="20"/>
      <c r="AK763" s="20"/>
    </row>
    <row r="764" ht="16.5" customHeight="1">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E764" s="20"/>
      <c r="AF764" s="20"/>
      <c r="AG764" s="20"/>
      <c r="AH764" s="20"/>
      <c r="AI764" s="20"/>
      <c r="AJ764" s="20"/>
      <c r="AK764" s="20"/>
    </row>
    <row r="765" ht="16.5" customHeight="1">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E765" s="20"/>
      <c r="AF765" s="20"/>
      <c r="AG765" s="20"/>
      <c r="AH765" s="20"/>
      <c r="AI765" s="20"/>
      <c r="AJ765" s="20"/>
      <c r="AK765" s="20"/>
    </row>
    <row r="766" ht="16.5" customHeight="1">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E766" s="20"/>
      <c r="AF766" s="20"/>
      <c r="AG766" s="20"/>
      <c r="AH766" s="20"/>
      <c r="AI766" s="20"/>
      <c r="AJ766" s="20"/>
      <c r="AK766" s="20"/>
    </row>
    <row r="767" ht="16.5" customHeight="1">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E767" s="20"/>
      <c r="AF767" s="20"/>
      <c r="AG767" s="20"/>
      <c r="AH767" s="20"/>
      <c r="AI767" s="20"/>
      <c r="AJ767" s="20"/>
      <c r="AK767" s="20"/>
    </row>
    <row r="768" ht="16.5" customHeight="1">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E768" s="20"/>
      <c r="AF768" s="20"/>
      <c r="AG768" s="20"/>
      <c r="AH768" s="20"/>
      <c r="AI768" s="20"/>
      <c r="AJ768" s="20"/>
      <c r="AK768" s="20"/>
    </row>
    <row r="769" ht="16.5" customHeight="1">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E769" s="20"/>
      <c r="AF769" s="20"/>
      <c r="AG769" s="20"/>
      <c r="AH769" s="20"/>
      <c r="AI769" s="20"/>
      <c r="AJ769" s="20"/>
      <c r="AK769" s="20"/>
    </row>
    <row r="770" ht="16.5" customHeight="1">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E770" s="20"/>
      <c r="AF770" s="20"/>
      <c r="AG770" s="20"/>
      <c r="AH770" s="20"/>
      <c r="AI770" s="20"/>
      <c r="AJ770" s="20"/>
      <c r="AK770" s="20"/>
    </row>
    <row r="771" ht="16.5" customHeight="1">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E771" s="20"/>
      <c r="AF771" s="20"/>
      <c r="AG771" s="20"/>
      <c r="AH771" s="20"/>
      <c r="AI771" s="20"/>
      <c r="AJ771" s="20"/>
      <c r="AK771" s="20"/>
    </row>
    <row r="772" ht="16.5" customHeight="1">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E772" s="20"/>
      <c r="AF772" s="20"/>
      <c r="AG772" s="20"/>
      <c r="AH772" s="20"/>
      <c r="AI772" s="20"/>
      <c r="AJ772" s="20"/>
      <c r="AK772" s="20"/>
    </row>
    <row r="773" ht="16.5" customHeight="1">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E773" s="20"/>
      <c r="AF773" s="20"/>
      <c r="AG773" s="20"/>
      <c r="AH773" s="20"/>
      <c r="AI773" s="20"/>
      <c r="AJ773" s="20"/>
      <c r="AK773" s="20"/>
    </row>
    <row r="774" ht="16.5" customHeight="1">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E774" s="20"/>
      <c r="AF774" s="20"/>
      <c r="AG774" s="20"/>
      <c r="AH774" s="20"/>
      <c r="AI774" s="20"/>
      <c r="AJ774" s="20"/>
      <c r="AK774" s="20"/>
    </row>
    <row r="775" ht="16.5" customHeight="1">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E775" s="20"/>
      <c r="AF775" s="20"/>
      <c r="AG775" s="20"/>
      <c r="AH775" s="20"/>
      <c r="AI775" s="20"/>
      <c r="AJ775" s="20"/>
      <c r="AK775" s="20"/>
    </row>
    <row r="776" ht="16.5" customHeight="1">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E776" s="20"/>
      <c r="AF776" s="20"/>
      <c r="AG776" s="20"/>
      <c r="AH776" s="20"/>
      <c r="AI776" s="20"/>
      <c r="AJ776" s="20"/>
      <c r="AK776" s="20"/>
    </row>
    <row r="777" ht="16.5" customHeight="1">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E777" s="20"/>
      <c r="AF777" s="20"/>
      <c r="AG777" s="20"/>
      <c r="AH777" s="20"/>
      <c r="AI777" s="20"/>
      <c r="AJ777" s="20"/>
      <c r="AK777" s="20"/>
    </row>
    <row r="778" ht="16.5" customHeight="1">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E778" s="20"/>
      <c r="AF778" s="20"/>
      <c r="AG778" s="20"/>
      <c r="AH778" s="20"/>
      <c r="AI778" s="20"/>
      <c r="AJ778" s="20"/>
      <c r="AK778" s="20"/>
    </row>
    <row r="779" ht="16.5" customHeight="1">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E779" s="20"/>
      <c r="AF779" s="20"/>
      <c r="AG779" s="20"/>
      <c r="AH779" s="20"/>
      <c r="AI779" s="20"/>
      <c r="AJ779" s="20"/>
      <c r="AK779" s="20"/>
    </row>
    <row r="780" ht="16.5" customHeight="1">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E780" s="20"/>
      <c r="AF780" s="20"/>
      <c r="AG780" s="20"/>
      <c r="AH780" s="20"/>
      <c r="AI780" s="20"/>
      <c r="AJ780" s="20"/>
      <c r="AK780" s="20"/>
    </row>
    <row r="781" ht="16.5" customHeight="1">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E781" s="20"/>
      <c r="AF781" s="20"/>
      <c r="AG781" s="20"/>
      <c r="AH781" s="20"/>
      <c r="AI781" s="20"/>
      <c r="AJ781" s="20"/>
      <c r="AK781" s="20"/>
    </row>
    <row r="782" ht="16.5" customHeight="1">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E782" s="20"/>
      <c r="AF782" s="20"/>
      <c r="AG782" s="20"/>
      <c r="AH782" s="20"/>
      <c r="AI782" s="20"/>
      <c r="AJ782" s="20"/>
      <c r="AK782" s="20"/>
    </row>
    <row r="783" ht="16.5" customHeight="1">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E783" s="20"/>
      <c r="AF783" s="20"/>
      <c r="AG783" s="20"/>
      <c r="AH783" s="20"/>
      <c r="AI783" s="20"/>
      <c r="AJ783" s="20"/>
      <c r="AK783" s="20"/>
    </row>
    <row r="784" ht="16.5" customHeight="1">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E784" s="20"/>
      <c r="AF784" s="20"/>
      <c r="AG784" s="20"/>
      <c r="AH784" s="20"/>
      <c r="AI784" s="20"/>
      <c r="AJ784" s="20"/>
      <c r="AK784" s="20"/>
    </row>
    <row r="785" ht="16.5" customHeight="1">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E785" s="20"/>
      <c r="AF785" s="20"/>
      <c r="AG785" s="20"/>
      <c r="AH785" s="20"/>
      <c r="AI785" s="20"/>
      <c r="AJ785" s="20"/>
      <c r="AK785" s="20"/>
    </row>
    <row r="786" ht="16.5" customHeight="1">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E786" s="20"/>
      <c r="AF786" s="20"/>
      <c r="AG786" s="20"/>
      <c r="AH786" s="20"/>
      <c r="AI786" s="20"/>
      <c r="AJ786" s="20"/>
      <c r="AK786" s="20"/>
    </row>
    <row r="787" ht="16.5" customHeight="1">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E787" s="20"/>
      <c r="AF787" s="20"/>
      <c r="AG787" s="20"/>
      <c r="AH787" s="20"/>
      <c r="AI787" s="20"/>
      <c r="AJ787" s="20"/>
      <c r="AK787" s="20"/>
    </row>
    <row r="788" ht="16.5" customHeight="1">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E788" s="20"/>
      <c r="AF788" s="20"/>
      <c r="AG788" s="20"/>
      <c r="AH788" s="20"/>
      <c r="AI788" s="20"/>
      <c r="AJ788" s="20"/>
      <c r="AK788" s="20"/>
    </row>
    <row r="789" ht="16.5" customHeight="1">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E789" s="20"/>
      <c r="AF789" s="20"/>
      <c r="AG789" s="20"/>
      <c r="AH789" s="20"/>
      <c r="AI789" s="20"/>
      <c r="AJ789" s="20"/>
      <c r="AK789" s="20"/>
    </row>
    <row r="790" ht="16.5" customHeight="1">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E790" s="20"/>
      <c r="AF790" s="20"/>
      <c r="AG790" s="20"/>
      <c r="AH790" s="20"/>
      <c r="AI790" s="20"/>
      <c r="AJ790" s="20"/>
      <c r="AK790" s="20"/>
    </row>
    <row r="791" ht="16.5" customHeight="1">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E791" s="20"/>
      <c r="AF791" s="20"/>
      <c r="AG791" s="20"/>
      <c r="AH791" s="20"/>
      <c r="AI791" s="20"/>
      <c r="AJ791" s="20"/>
      <c r="AK791" s="20"/>
    </row>
    <row r="792" ht="16.5" customHeight="1">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E792" s="20"/>
      <c r="AF792" s="20"/>
      <c r="AG792" s="20"/>
      <c r="AH792" s="20"/>
      <c r="AI792" s="20"/>
      <c r="AJ792" s="20"/>
      <c r="AK792" s="20"/>
    </row>
    <row r="793" ht="16.5" customHeight="1">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E793" s="20"/>
      <c r="AF793" s="20"/>
      <c r="AG793" s="20"/>
      <c r="AH793" s="20"/>
      <c r="AI793" s="20"/>
      <c r="AJ793" s="20"/>
      <c r="AK793" s="20"/>
    </row>
    <row r="794" ht="16.5" customHeight="1">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E794" s="20"/>
      <c r="AF794" s="20"/>
      <c r="AG794" s="20"/>
      <c r="AH794" s="20"/>
      <c r="AI794" s="20"/>
      <c r="AJ794" s="20"/>
      <c r="AK794" s="20"/>
    </row>
    <row r="795" ht="16.5" customHeight="1">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E795" s="20"/>
      <c r="AF795" s="20"/>
      <c r="AG795" s="20"/>
      <c r="AH795" s="20"/>
      <c r="AI795" s="20"/>
      <c r="AJ795" s="20"/>
      <c r="AK795" s="20"/>
    </row>
    <row r="796" ht="16.5" customHeight="1">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E796" s="20"/>
      <c r="AF796" s="20"/>
      <c r="AG796" s="20"/>
      <c r="AH796" s="20"/>
      <c r="AI796" s="20"/>
      <c r="AJ796" s="20"/>
      <c r="AK796" s="20"/>
    </row>
    <row r="797" ht="16.5" customHeight="1">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E797" s="20"/>
      <c r="AF797" s="20"/>
      <c r="AG797" s="20"/>
      <c r="AH797" s="20"/>
      <c r="AI797" s="20"/>
      <c r="AJ797" s="20"/>
      <c r="AK797" s="20"/>
    </row>
    <row r="798" ht="16.5" customHeight="1">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E798" s="20"/>
      <c r="AF798" s="20"/>
      <c r="AG798" s="20"/>
      <c r="AH798" s="20"/>
      <c r="AI798" s="20"/>
      <c r="AJ798" s="20"/>
      <c r="AK798" s="20"/>
    </row>
    <row r="799" ht="16.5" customHeight="1">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E799" s="20"/>
      <c r="AF799" s="20"/>
      <c r="AG799" s="20"/>
      <c r="AH799" s="20"/>
      <c r="AI799" s="20"/>
      <c r="AJ799" s="20"/>
      <c r="AK799" s="20"/>
    </row>
    <row r="800" ht="16.5" customHeight="1">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E800" s="20"/>
      <c r="AF800" s="20"/>
      <c r="AG800" s="20"/>
      <c r="AH800" s="20"/>
      <c r="AI800" s="20"/>
      <c r="AJ800" s="20"/>
      <c r="AK800" s="20"/>
    </row>
    <row r="801" ht="16.5" customHeight="1">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E801" s="20"/>
      <c r="AF801" s="20"/>
      <c r="AG801" s="20"/>
      <c r="AH801" s="20"/>
      <c r="AI801" s="20"/>
      <c r="AJ801" s="20"/>
      <c r="AK801" s="20"/>
    </row>
    <row r="802" ht="16.5" customHeight="1">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E802" s="20"/>
      <c r="AF802" s="20"/>
      <c r="AG802" s="20"/>
      <c r="AH802" s="20"/>
      <c r="AI802" s="20"/>
      <c r="AJ802" s="20"/>
      <c r="AK802" s="20"/>
    </row>
    <row r="803" ht="16.5" customHeight="1">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E803" s="20"/>
      <c r="AF803" s="20"/>
      <c r="AG803" s="20"/>
      <c r="AH803" s="20"/>
      <c r="AI803" s="20"/>
      <c r="AJ803" s="20"/>
      <c r="AK803" s="20"/>
    </row>
    <row r="804" ht="16.5" customHeight="1">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E804" s="20"/>
      <c r="AF804" s="20"/>
      <c r="AG804" s="20"/>
      <c r="AH804" s="20"/>
      <c r="AI804" s="20"/>
      <c r="AJ804" s="20"/>
      <c r="AK804" s="20"/>
    </row>
    <row r="805" ht="16.5" customHeight="1">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E805" s="20"/>
      <c r="AF805" s="20"/>
      <c r="AG805" s="20"/>
      <c r="AH805" s="20"/>
      <c r="AI805" s="20"/>
      <c r="AJ805" s="20"/>
      <c r="AK805" s="20"/>
    </row>
    <row r="806" ht="16.5" customHeight="1">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E806" s="20"/>
      <c r="AF806" s="20"/>
      <c r="AG806" s="20"/>
      <c r="AH806" s="20"/>
      <c r="AI806" s="20"/>
      <c r="AJ806" s="20"/>
      <c r="AK806" s="20"/>
    </row>
    <row r="807" ht="16.5" customHeight="1">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E807" s="20"/>
      <c r="AF807" s="20"/>
      <c r="AG807" s="20"/>
      <c r="AH807" s="20"/>
      <c r="AI807" s="20"/>
      <c r="AJ807" s="20"/>
      <c r="AK807" s="20"/>
    </row>
    <row r="808" ht="16.5" customHeight="1">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E808" s="20"/>
      <c r="AF808" s="20"/>
      <c r="AG808" s="20"/>
      <c r="AH808" s="20"/>
      <c r="AI808" s="20"/>
      <c r="AJ808" s="20"/>
      <c r="AK808" s="20"/>
    </row>
    <row r="809" ht="16.5" customHeight="1">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E809" s="20"/>
      <c r="AF809" s="20"/>
      <c r="AG809" s="20"/>
      <c r="AH809" s="20"/>
      <c r="AI809" s="20"/>
      <c r="AJ809" s="20"/>
      <c r="AK809" s="20"/>
    </row>
    <row r="810" ht="16.5" customHeight="1">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E810" s="20"/>
      <c r="AF810" s="20"/>
      <c r="AG810" s="20"/>
      <c r="AH810" s="20"/>
      <c r="AI810" s="20"/>
      <c r="AJ810" s="20"/>
      <c r="AK810" s="20"/>
    </row>
    <row r="811" ht="16.5" customHeight="1">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E811" s="20"/>
      <c r="AF811" s="20"/>
      <c r="AG811" s="20"/>
      <c r="AH811" s="20"/>
      <c r="AI811" s="20"/>
      <c r="AJ811" s="20"/>
      <c r="AK811" s="20"/>
    </row>
    <row r="812" ht="16.5" customHeight="1">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E812" s="20"/>
      <c r="AF812" s="20"/>
      <c r="AG812" s="20"/>
      <c r="AH812" s="20"/>
      <c r="AI812" s="20"/>
      <c r="AJ812" s="20"/>
      <c r="AK812" s="20"/>
    </row>
    <row r="813" ht="16.5" customHeight="1">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E813" s="20"/>
      <c r="AF813" s="20"/>
      <c r="AG813" s="20"/>
      <c r="AH813" s="20"/>
      <c r="AI813" s="20"/>
      <c r="AJ813" s="20"/>
      <c r="AK813" s="20"/>
    </row>
    <row r="814" ht="16.5" customHeight="1">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E814" s="20"/>
      <c r="AF814" s="20"/>
      <c r="AG814" s="20"/>
      <c r="AH814" s="20"/>
      <c r="AI814" s="20"/>
      <c r="AJ814" s="20"/>
      <c r="AK814" s="20"/>
    </row>
    <row r="815" ht="16.5" customHeight="1">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E815" s="20"/>
      <c r="AF815" s="20"/>
      <c r="AG815" s="20"/>
      <c r="AH815" s="20"/>
      <c r="AI815" s="20"/>
      <c r="AJ815" s="20"/>
      <c r="AK815" s="20"/>
    </row>
    <row r="816" ht="16.5" customHeight="1">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E816" s="20"/>
      <c r="AF816" s="20"/>
      <c r="AG816" s="20"/>
      <c r="AH816" s="20"/>
      <c r="AI816" s="20"/>
      <c r="AJ816" s="20"/>
      <c r="AK816" s="20"/>
    </row>
    <row r="817" ht="16.5" customHeight="1">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E817" s="20"/>
      <c r="AF817" s="20"/>
      <c r="AG817" s="20"/>
      <c r="AH817" s="20"/>
      <c r="AI817" s="20"/>
      <c r="AJ817" s="20"/>
      <c r="AK817" s="20"/>
    </row>
    <row r="818" ht="16.5" customHeight="1">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E818" s="20"/>
      <c r="AF818" s="20"/>
      <c r="AG818" s="20"/>
      <c r="AH818" s="20"/>
      <c r="AI818" s="20"/>
      <c r="AJ818" s="20"/>
      <c r="AK818" s="20"/>
    </row>
    <row r="819" ht="16.5" customHeight="1">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E819" s="20"/>
      <c r="AF819" s="20"/>
      <c r="AG819" s="20"/>
      <c r="AH819" s="20"/>
      <c r="AI819" s="20"/>
      <c r="AJ819" s="20"/>
      <c r="AK819" s="20"/>
    </row>
    <row r="820" ht="16.5" customHeight="1">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E820" s="20"/>
      <c r="AF820" s="20"/>
      <c r="AG820" s="20"/>
      <c r="AH820" s="20"/>
      <c r="AI820" s="20"/>
      <c r="AJ820" s="20"/>
      <c r="AK820" s="20"/>
    </row>
    <row r="821" ht="16.5" customHeight="1">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E821" s="20"/>
      <c r="AF821" s="20"/>
      <c r="AG821" s="20"/>
      <c r="AH821" s="20"/>
      <c r="AI821" s="20"/>
      <c r="AJ821" s="20"/>
      <c r="AK821" s="20"/>
    </row>
    <row r="822" ht="16.5" customHeight="1">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E822" s="20"/>
      <c r="AF822" s="20"/>
      <c r="AG822" s="20"/>
      <c r="AH822" s="20"/>
      <c r="AI822" s="20"/>
      <c r="AJ822" s="20"/>
      <c r="AK822" s="20"/>
    </row>
    <row r="823" ht="16.5" customHeight="1">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E823" s="20"/>
      <c r="AF823" s="20"/>
      <c r="AG823" s="20"/>
      <c r="AH823" s="20"/>
      <c r="AI823" s="20"/>
      <c r="AJ823" s="20"/>
      <c r="AK823" s="20"/>
    </row>
    <row r="824" ht="16.5" customHeight="1">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E824" s="20"/>
      <c r="AF824" s="20"/>
      <c r="AG824" s="20"/>
      <c r="AH824" s="20"/>
      <c r="AI824" s="20"/>
      <c r="AJ824" s="20"/>
      <c r="AK824" s="20"/>
    </row>
    <row r="825" ht="16.5" customHeight="1">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E825" s="20"/>
      <c r="AF825" s="20"/>
      <c r="AG825" s="20"/>
      <c r="AH825" s="20"/>
      <c r="AI825" s="20"/>
      <c r="AJ825" s="20"/>
      <c r="AK825" s="20"/>
    </row>
    <row r="826" ht="16.5" customHeight="1">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E826" s="20"/>
      <c r="AF826" s="20"/>
      <c r="AG826" s="20"/>
      <c r="AH826" s="20"/>
      <c r="AI826" s="20"/>
      <c r="AJ826" s="20"/>
      <c r="AK826" s="20"/>
    </row>
    <row r="827" ht="16.5" customHeight="1">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E827" s="20"/>
      <c r="AF827" s="20"/>
      <c r="AG827" s="20"/>
      <c r="AH827" s="20"/>
      <c r="AI827" s="20"/>
      <c r="AJ827" s="20"/>
      <c r="AK827" s="20"/>
    </row>
    <row r="828" ht="16.5" customHeight="1">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E828" s="20"/>
      <c r="AF828" s="20"/>
      <c r="AG828" s="20"/>
      <c r="AH828" s="20"/>
      <c r="AI828" s="20"/>
      <c r="AJ828" s="20"/>
      <c r="AK828" s="20"/>
    </row>
    <row r="829" ht="16.5" customHeight="1">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E829" s="20"/>
      <c r="AF829" s="20"/>
      <c r="AG829" s="20"/>
      <c r="AH829" s="20"/>
      <c r="AI829" s="20"/>
      <c r="AJ829" s="20"/>
      <c r="AK829" s="20"/>
    </row>
    <row r="830" ht="16.5" customHeight="1">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E830" s="20"/>
      <c r="AF830" s="20"/>
      <c r="AG830" s="20"/>
      <c r="AH830" s="20"/>
      <c r="AI830" s="20"/>
      <c r="AJ830" s="20"/>
      <c r="AK830" s="20"/>
    </row>
    <row r="831" ht="16.5" customHeight="1">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E831" s="20"/>
      <c r="AF831" s="20"/>
      <c r="AG831" s="20"/>
      <c r="AH831" s="20"/>
      <c r="AI831" s="20"/>
      <c r="AJ831" s="20"/>
      <c r="AK831" s="20"/>
    </row>
    <row r="832" ht="16.5" customHeight="1">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E832" s="20"/>
      <c r="AF832" s="20"/>
      <c r="AG832" s="20"/>
      <c r="AH832" s="20"/>
      <c r="AI832" s="20"/>
      <c r="AJ832" s="20"/>
      <c r="AK832" s="20"/>
    </row>
    <row r="833" ht="16.5" customHeight="1">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E833" s="20"/>
      <c r="AF833" s="20"/>
      <c r="AG833" s="20"/>
      <c r="AH833" s="20"/>
      <c r="AI833" s="20"/>
      <c r="AJ833" s="20"/>
      <c r="AK833" s="20"/>
    </row>
    <row r="834" ht="16.5" customHeight="1">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E834" s="20"/>
      <c r="AF834" s="20"/>
      <c r="AG834" s="20"/>
      <c r="AH834" s="20"/>
      <c r="AI834" s="20"/>
      <c r="AJ834" s="20"/>
      <c r="AK834" s="20"/>
    </row>
    <row r="835" ht="16.5" customHeight="1">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E835" s="20"/>
      <c r="AF835" s="20"/>
      <c r="AG835" s="20"/>
      <c r="AH835" s="20"/>
      <c r="AI835" s="20"/>
      <c r="AJ835" s="20"/>
      <c r="AK835" s="20"/>
    </row>
    <row r="836" ht="16.5" customHeight="1">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E836" s="20"/>
      <c r="AF836" s="20"/>
      <c r="AG836" s="20"/>
      <c r="AH836" s="20"/>
      <c r="AI836" s="20"/>
      <c r="AJ836" s="20"/>
      <c r="AK836" s="20"/>
    </row>
    <row r="837" ht="16.5" customHeight="1">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E837" s="20"/>
      <c r="AF837" s="20"/>
      <c r="AG837" s="20"/>
      <c r="AH837" s="20"/>
      <c r="AI837" s="20"/>
      <c r="AJ837" s="20"/>
      <c r="AK837" s="20"/>
    </row>
    <row r="838" ht="16.5" customHeight="1">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E838" s="20"/>
      <c r="AF838" s="20"/>
      <c r="AG838" s="20"/>
      <c r="AH838" s="20"/>
      <c r="AI838" s="20"/>
      <c r="AJ838" s="20"/>
      <c r="AK838" s="20"/>
    </row>
    <row r="839" ht="16.5" customHeight="1">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E839" s="20"/>
      <c r="AF839" s="20"/>
      <c r="AG839" s="20"/>
      <c r="AH839" s="20"/>
      <c r="AI839" s="20"/>
      <c r="AJ839" s="20"/>
      <c r="AK839" s="20"/>
    </row>
    <row r="840" ht="16.5" customHeight="1">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E840" s="20"/>
      <c r="AF840" s="20"/>
      <c r="AG840" s="20"/>
      <c r="AH840" s="20"/>
      <c r="AI840" s="20"/>
      <c r="AJ840" s="20"/>
      <c r="AK840" s="20"/>
    </row>
    <row r="841" ht="16.5" customHeight="1">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E841" s="20"/>
      <c r="AF841" s="20"/>
      <c r="AG841" s="20"/>
      <c r="AH841" s="20"/>
      <c r="AI841" s="20"/>
      <c r="AJ841" s="20"/>
      <c r="AK841" s="20"/>
    </row>
    <row r="842" ht="16.5" customHeight="1">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E842" s="20"/>
      <c r="AF842" s="20"/>
      <c r="AG842" s="20"/>
      <c r="AH842" s="20"/>
      <c r="AI842" s="20"/>
      <c r="AJ842" s="20"/>
      <c r="AK842" s="20"/>
    </row>
    <row r="843" ht="16.5" customHeight="1">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E843" s="20"/>
      <c r="AF843" s="20"/>
      <c r="AG843" s="20"/>
      <c r="AH843" s="20"/>
      <c r="AI843" s="20"/>
      <c r="AJ843" s="20"/>
      <c r="AK843" s="20"/>
    </row>
    <row r="844" ht="16.5" customHeight="1">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E844" s="20"/>
      <c r="AF844" s="20"/>
      <c r="AG844" s="20"/>
      <c r="AH844" s="20"/>
      <c r="AI844" s="20"/>
      <c r="AJ844" s="20"/>
      <c r="AK844" s="20"/>
    </row>
    <row r="845" ht="16.5" customHeight="1">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E845" s="20"/>
      <c r="AF845" s="20"/>
      <c r="AG845" s="20"/>
      <c r="AH845" s="20"/>
      <c r="AI845" s="20"/>
      <c r="AJ845" s="20"/>
      <c r="AK845" s="20"/>
    </row>
    <row r="846" ht="16.5" customHeight="1">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E846" s="20"/>
      <c r="AF846" s="20"/>
      <c r="AG846" s="20"/>
      <c r="AH846" s="20"/>
      <c r="AI846" s="20"/>
      <c r="AJ846" s="20"/>
      <c r="AK846" s="20"/>
    </row>
    <row r="847" ht="16.5" customHeight="1">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E847" s="20"/>
      <c r="AF847" s="20"/>
      <c r="AG847" s="20"/>
      <c r="AH847" s="20"/>
      <c r="AI847" s="20"/>
      <c r="AJ847" s="20"/>
      <c r="AK847" s="20"/>
    </row>
    <row r="848" ht="16.5" customHeight="1">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E848" s="20"/>
      <c r="AF848" s="20"/>
      <c r="AG848" s="20"/>
      <c r="AH848" s="20"/>
      <c r="AI848" s="20"/>
      <c r="AJ848" s="20"/>
      <c r="AK848" s="20"/>
    </row>
    <row r="849" ht="16.5" customHeight="1">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E849" s="20"/>
      <c r="AF849" s="20"/>
      <c r="AG849" s="20"/>
      <c r="AH849" s="20"/>
      <c r="AI849" s="20"/>
      <c r="AJ849" s="20"/>
      <c r="AK849" s="20"/>
    </row>
    <row r="850" ht="16.5" customHeight="1">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E850" s="20"/>
      <c r="AF850" s="20"/>
      <c r="AG850" s="20"/>
      <c r="AH850" s="20"/>
      <c r="AI850" s="20"/>
      <c r="AJ850" s="20"/>
      <c r="AK850" s="20"/>
    </row>
    <row r="851" ht="16.5" customHeight="1">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E851" s="20"/>
      <c r="AF851" s="20"/>
      <c r="AG851" s="20"/>
      <c r="AH851" s="20"/>
      <c r="AI851" s="20"/>
      <c r="AJ851" s="20"/>
      <c r="AK851" s="20"/>
    </row>
    <row r="852" ht="16.5" customHeight="1">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E852" s="20"/>
      <c r="AF852" s="20"/>
      <c r="AG852" s="20"/>
      <c r="AH852" s="20"/>
      <c r="AI852" s="20"/>
      <c r="AJ852" s="20"/>
      <c r="AK852" s="20"/>
    </row>
    <row r="853" ht="16.5" customHeight="1">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E853" s="20"/>
      <c r="AF853" s="20"/>
      <c r="AG853" s="20"/>
      <c r="AH853" s="20"/>
      <c r="AI853" s="20"/>
      <c r="AJ853" s="20"/>
      <c r="AK853" s="20"/>
    </row>
    <row r="854" ht="16.5" customHeight="1">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E854" s="20"/>
      <c r="AF854" s="20"/>
      <c r="AG854" s="20"/>
      <c r="AH854" s="20"/>
      <c r="AI854" s="20"/>
      <c r="AJ854" s="20"/>
      <c r="AK854" s="20"/>
    </row>
    <row r="855" ht="16.5" customHeight="1">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E855" s="20"/>
      <c r="AF855" s="20"/>
      <c r="AG855" s="20"/>
      <c r="AH855" s="20"/>
      <c r="AI855" s="20"/>
      <c r="AJ855" s="20"/>
      <c r="AK855" s="20"/>
    </row>
    <row r="856" ht="16.5" customHeight="1">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E856" s="20"/>
      <c r="AF856" s="20"/>
      <c r="AG856" s="20"/>
      <c r="AH856" s="20"/>
      <c r="AI856" s="20"/>
      <c r="AJ856" s="20"/>
      <c r="AK856" s="20"/>
    </row>
    <row r="857" ht="16.5" customHeight="1">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E857" s="20"/>
      <c r="AF857" s="20"/>
      <c r="AG857" s="20"/>
      <c r="AH857" s="20"/>
      <c r="AI857" s="20"/>
      <c r="AJ857" s="20"/>
      <c r="AK857" s="20"/>
    </row>
    <row r="858" ht="16.5" customHeight="1">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E858" s="20"/>
      <c r="AF858" s="20"/>
      <c r="AG858" s="20"/>
      <c r="AH858" s="20"/>
      <c r="AI858" s="20"/>
      <c r="AJ858" s="20"/>
      <c r="AK858" s="20"/>
    </row>
    <row r="859" ht="16.5" customHeight="1">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E859" s="20"/>
      <c r="AF859" s="20"/>
      <c r="AG859" s="20"/>
      <c r="AH859" s="20"/>
      <c r="AI859" s="20"/>
      <c r="AJ859" s="20"/>
      <c r="AK859" s="20"/>
    </row>
    <row r="860" ht="16.5" customHeight="1">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E860" s="20"/>
      <c r="AF860" s="20"/>
      <c r="AG860" s="20"/>
      <c r="AH860" s="20"/>
      <c r="AI860" s="20"/>
      <c r="AJ860" s="20"/>
      <c r="AK860" s="20"/>
    </row>
    <row r="861" ht="16.5" customHeight="1">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E861" s="20"/>
      <c r="AF861" s="20"/>
      <c r="AG861" s="20"/>
      <c r="AH861" s="20"/>
      <c r="AI861" s="20"/>
      <c r="AJ861" s="20"/>
      <c r="AK861" s="20"/>
    </row>
    <row r="862" ht="16.5" customHeight="1">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E862" s="20"/>
      <c r="AF862" s="20"/>
      <c r="AG862" s="20"/>
      <c r="AH862" s="20"/>
      <c r="AI862" s="20"/>
      <c r="AJ862" s="20"/>
      <c r="AK862" s="20"/>
    </row>
    <row r="863" ht="16.5" customHeight="1">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E863" s="20"/>
      <c r="AF863" s="20"/>
      <c r="AG863" s="20"/>
      <c r="AH863" s="20"/>
      <c r="AI863" s="20"/>
      <c r="AJ863" s="20"/>
      <c r="AK863" s="20"/>
    </row>
    <row r="864" ht="16.5" customHeight="1">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E864" s="20"/>
      <c r="AF864" s="20"/>
      <c r="AG864" s="20"/>
      <c r="AH864" s="20"/>
      <c r="AI864" s="20"/>
      <c r="AJ864" s="20"/>
      <c r="AK864" s="20"/>
    </row>
    <row r="865" ht="16.5" customHeight="1">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E865" s="20"/>
      <c r="AF865" s="20"/>
      <c r="AG865" s="20"/>
      <c r="AH865" s="20"/>
      <c r="AI865" s="20"/>
      <c r="AJ865" s="20"/>
      <c r="AK865" s="20"/>
    </row>
    <row r="866" ht="16.5" customHeight="1">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E866" s="20"/>
      <c r="AF866" s="20"/>
      <c r="AG866" s="20"/>
      <c r="AH866" s="20"/>
      <c r="AI866" s="20"/>
      <c r="AJ866" s="20"/>
      <c r="AK866" s="20"/>
    </row>
    <row r="867" ht="16.5" customHeight="1">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E867" s="20"/>
      <c r="AF867" s="20"/>
      <c r="AG867" s="20"/>
      <c r="AH867" s="20"/>
      <c r="AI867" s="20"/>
      <c r="AJ867" s="20"/>
      <c r="AK867" s="20"/>
    </row>
    <row r="868" ht="16.5" customHeight="1">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E868" s="20"/>
      <c r="AF868" s="20"/>
      <c r="AG868" s="20"/>
      <c r="AH868" s="20"/>
      <c r="AI868" s="20"/>
      <c r="AJ868" s="20"/>
      <c r="AK868" s="20"/>
    </row>
    <row r="869" ht="16.5" customHeight="1">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E869" s="20"/>
      <c r="AF869" s="20"/>
      <c r="AG869" s="20"/>
      <c r="AH869" s="20"/>
      <c r="AI869" s="20"/>
      <c r="AJ869" s="20"/>
      <c r="AK869" s="20"/>
    </row>
    <row r="870" ht="16.5" customHeight="1">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E870" s="20"/>
      <c r="AF870" s="20"/>
      <c r="AG870" s="20"/>
      <c r="AH870" s="20"/>
      <c r="AI870" s="20"/>
      <c r="AJ870" s="20"/>
      <c r="AK870" s="20"/>
    </row>
    <row r="871" ht="16.5" customHeight="1">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E871" s="20"/>
      <c r="AF871" s="20"/>
      <c r="AG871" s="20"/>
      <c r="AH871" s="20"/>
      <c r="AI871" s="20"/>
      <c r="AJ871" s="20"/>
      <c r="AK871" s="20"/>
    </row>
    <row r="872" ht="16.5" customHeight="1">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E872" s="20"/>
      <c r="AF872" s="20"/>
      <c r="AG872" s="20"/>
      <c r="AH872" s="20"/>
      <c r="AI872" s="20"/>
      <c r="AJ872" s="20"/>
      <c r="AK872" s="20"/>
    </row>
    <row r="873" ht="16.5" customHeight="1">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E873" s="20"/>
      <c r="AF873" s="20"/>
      <c r="AG873" s="20"/>
      <c r="AH873" s="20"/>
      <c r="AI873" s="20"/>
      <c r="AJ873" s="20"/>
      <c r="AK873" s="20"/>
    </row>
    <row r="874" ht="16.5" customHeight="1">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E874" s="20"/>
      <c r="AF874" s="20"/>
      <c r="AG874" s="20"/>
      <c r="AH874" s="20"/>
      <c r="AI874" s="20"/>
      <c r="AJ874" s="20"/>
      <c r="AK874" s="20"/>
    </row>
    <row r="875" ht="16.5" customHeight="1">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E875" s="20"/>
      <c r="AF875" s="20"/>
      <c r="AG875" s="20"/>
      <c r="AH875" s="20"/>
      <c r="AI875" s="20"/>
      <c r="AJ875" s="20"/>
      <c r="AK875" s="20"/>
    </row>
    <row r="876" ht="16.5" customHeight="1">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E876" s="20"/>
      <c r="AF876" s="20"/>
      <c r="AG876" s="20"/>
      <c r="AH876" s="20"/>
      <c r="AI876" s="20"/>
      <c r="AJ876" s="20"/>
      <c r="AK876" s="20"/>
    </row>
    <row r="877" ht="16.5" customHeight="1">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E877" s="20"/>
      <c r="AF877" s="20"/>
      <c r="AG877" s="20"/>
      <c r="AH877" s="20"/>
      <c r="AI877" s="20"/>
      <c r="AJ877" s="20"/>
      <c r="AK877" s="20"/>
    </row>
    <row r="878" ht="16.5" customHeight="1">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E878" s="20"/>
      <c r="AF878" s="20"/>
      <c r="AG878" s="20"/>
      <c r="AH878" s="20"/>
      <c r="AI878" s="20"/>
      <c r="AJ878" s="20"/>
      <c r="AK878" s="20"/>
    </row>
    <row r="879" ht="16.5" customHeight="1">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E879" s="20"/>
      <c r="AF879" s="20"/>
      <c r="AG879" s="20"/>
      <c r="AH879" s="20"/>
      <c r="AI879" s="20"/>
      <c r="AJ879" s="20"/>
      <c r="AK879" s="20"/>
    </row>
    <row r="880" ht="16.5" customHeight="1">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E880" s="20"/>
      <c r="AF880" s="20"/>
      <c r="AG880" s="20"/>
      <c r="AH880" s="20"/>
      <c r="AI880" s="20"/>
      <c r="AJ880" s="20"/>
      <c r="AK880" s="20"/>
    </row>
    <row r="881" ht="16.5" customHeight="1">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E881" s="20"/>
      <c r="AF881" s="20"/>
      <c r="AG881" s="20"/>
      <c r="AH881" s="20"/>
      <c r="AI881" s="20"/>
      <c r="AJ881" s="20"/>
      <c r="AK881" s="20"/>
    </row>
    <row r="882" ht="16.5" customHeight="1">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E882" s="20"/>
      <c r="AF882" s="20"/>
      <c r="AG882" s="20"/>
      <c r="AH882" s="20"/>
      <c r="AI882" s="20"/>
      <c r="AJ882" s="20"/>
      <c r="AK882" s="20"/>
    </row>
    <row r="883" ht="16.5" customHeight="1">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E883" s="20"/>
      <c r="AF883" s="20"/>
      <c r="AG883" s="20"/>
      <c r="AH883" s="20"/>
      <c r="AI883" s="20"/>
      <c r="AJ883" s="20"/>
      <c r="AK883" s="20"/>
    </row>
    <row r="884" ht="16.5" customHeight="1">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E884" s="20"/>
      <c r="AF884" s="20"/>
      <c r="AG884" s="20"/>
      <c r="AH884" s="20"/>
      <c r="AI884" s="20"/>
      <c r="AJ884" s="20"/>
      <c r="AK884" s="20"/>
    </row>
    <row r="885" ht="16.5" customHeight="1">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E885" s="20"/>
      <c r="AF885" s="20"/>
      <c r="AG885" s="20"/>
      <c r="AH885" s="20"/>
      <c r="AI885" s="20"/>
      <c r="AJ885" s="20"/>
      <c r="AK885" s="20"/>
    </row>
    <row r="886" ht="16.5" customHeight="1">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E886" s="20"/>
      <c r="AF886" s="20"/>
      <c r="AG886" s="20"/>
      <c r="AH886" s="20"/>
      <c r="AI886" s="20"/>
      <c r="AJ886" s="20"/>
      <c r="AK886" s="20"/>
    </row>
    <row r="887" ht="16.5" customHeight="1">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E887" s="20"/>
      <c r="AF887" s="20"/>
      <c r="AG887" s="20"/>
      <c r="AH887" s="20"/>
      <c r="AI887" s="20"/>
      <c r="AJ887" s="20"/>
      <c r="AK887" s="20"/>
    </row>
    <row r="888" ht="16.5" customHeight="1">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c r="AE888" s="20"/>
      <c r="AF888" s="20"/>
      <c r="AG888" s="20"/>
      <c r="AH888" s="20"/>
      <c r="AI888" s="20"/>
      <c r="AJ888" s="20"/>
      <c r="AK888" s="20"/>
    </row>
    <row r="889" ht="16.5" customHeight="1">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c r="AE889" s="20"/>
      <c r="AF889" s="20"/>
      <c r="AG889" s="20"/>
      <c r="AH889" s="20"/>
      <c r="AI889" s="20"/>
      <c r="AJ889" s="20"/>
      <c r="AK889" s="20"/>
    </row>
    <row r="890" ht="16.5" customHeight="1">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c r="AE890" s="20"/>
      <c r="AF890" s="20"/>
      <c r="AG890" s="20"/>
      <c r="AH890" s="20"/>
      <c r="AI890" s="20"/>
      <c r="AJ890" s="20"/>
      <c r="AK890" s="20"/>
    </row>
    <row r="891" ht="16.5" customHeight="1">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c r="AE891" s="20"/>
      <c r="AF891" s="20"/>
      <c r="AG891" s="20"/>
      <c r="AH891" s="20"/>
      <c r="AI891" s="20"/>
      <c r="AJ891" s="20"/>
      <c r="AK891" s="20"/>
    </row>
    <row r="892" ht="16.5" customHeight="1">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c r="AE892" s="20"/>
      <c r="AF892" s="20"/>
      <c r="AG892" s="20"/>
      <c r="AH892" s="20"/>
      <c r="AI892" s="20"/>
      <c r="AJ892" s="20"/>
      <c r="AK892" s="20"/>
    </row>
    <row r="893" ht="16.5" customHeight="1">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c r="AE893" s="20"/>
      <c r="AF893" s="20"/>
      <c r="AG893" s="20"/>
      <c r="AH893" s="20"/>
      <c r="AI893" s="20"/>
      <c r="AJ893" s="20"/>
      <c r="AK893" s="20"/>
    </row>
    <row r="894" ht="16.5" customHeight="1">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c r="AE894" s="20"/>
      <c r="AF894" s="20"/>
      <c r="AG894" s="20"/>
      <c r="AH894" s="20"/>
      <c r="AI894" s="20"/>
      <c r="AJ894" s="20"/>
      <c r="AK894" s="20"/>
    </row>
    <row r="895" ht="16.5" customHeight="1">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c r="AE895" s="20"/>
      <c r="AF895" s="20"/>
      <c r="AG895" s="20"/>
      <c r="AH895" s="20"/>
      <c r="AI895" s="20"/>
      <c r="AJ895" s="20"/>
      <c r="AK895" s="20"/>
    </row>
    <row r="896" ht="16.5" customHeight="1">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c r="AE896" s="20"/>
      <c r="AF896" s="20"/>
      <c r="AG896" s="20"/>
      <c r="AH896" s="20"/>
      <c r="AI896" s="20"/>
      <c r="AJ896" s="20"/>
      <c r="AK896" s="20"/>
    </row>
    <row r="897" ht="16.5" customHeight="1">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c r="AE897" s="20"/>
      <c r="AF897" s="20"/>
      <c r="AG897" s="20"/>
      <c r="AH897" s="20"/>
      <c r="AI897" s="20"/>
      <c r="AJ897" s="20"/>
      <c r="AK897" s="20"/>
    </row>
    <row r="898" ht="16.5" customHeight="1">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c r="AE898" s="20"/>
      <c r="AF898" s="20"/>
      <c r="AG898" s="20"/>
      <c r="AH898" s="20"/>
      <c r="AI898" s="20"/>
      <c r="AJ898" s="20"/>
      <c r="AK898" s="20"/>
    </row>
    <row r="899" ht="16.5" customHeight="1">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c r="AE899" s="20"/>
      <c r="AF899" s="20"/>
      <c r="AG899" s="20"/>
      <c r="AH899" s="20"/>
      <c r="AI899" s="20"/>
      <c r="AJ899" s="20"/>
      <c r="AK899" s="20"/>
    </row>
    <row r="900" ht="16.5" customHeight="1">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c r="AE900" s="20"/>
      <c r="AF900" s="20"/>
      <c r="AG900" s="20"/>
      <c r="AH900" s="20"/>
      <c r="AI900" s="20"/>
      <c r="AJ900" s="20"/>
      <c r="AK900" s="20"/>
    </row>
    <row r="901" ht="16.5" customHeight="1">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c r="AE901" s="20"/>
      <c r="AF901" s="20"/>
      <c r="AG901" s="20"/>
      <c r="AH901" s="20"/>
      <c r="AI901" s="20"/>
      <c r="AJ901" s="20"/>
      <c r="AK901" s="20"/>
    </row>
    <row r="902" ht="16.5" customHeight="1">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c r="AE902" s="20"/>
      <c r="AF902" s="20"/>
      <c r="AG902" s="20"/>
      <c r="AH902" s="20"/>
      <c r="AI902" s="20"/>
      <c r="AJ902" s="20"/>
      <c r="AK902" s="20"/>
    </row>
    <row r="903" ht="16.5" customHeight="1">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c r="AE903" s="20"/>
      <c r="AF903" s="20"/>
      <c r="AG903" s="20"/>
      <c r="AH903" s="20"/>
      <c r="AI903" s="20"/>
      <c r="AJ903" s="20"/>
      <c r="AK903" s="20"/>
    </row>
    <row r="904" ht="16.5" customHeight="1">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c r="AE904" s="20"/>
      <c r="AF904" s="20"/>
      <c r="AG904" s="20"/>
      <c r="AH904" s="20"/>
      <c r="AI904" s="20"/>
      <c r="AJ904" s="20"/>
      <c r="AK904" s="20"/>
    </row>
    <row r="905" ht="16.5" customHeight="1">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c r="AE905" s="20"/>
      <c r="AF905" s="20"/>
      <c r="AG905" s="20"/>
      <c r="AH905" s="20"/>
      <c r="AI905" s="20"/>
      <c r="AJ905" s="20"/>
      <c r="AK905" s="20"/>
    </row>
    <row r="906" ht="16.5" customHeight="1">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c r="AE906" s="20"/>
      <c r="AF906" s="20"/>
      <c r="AG906" s="20"/>
      <c r="AH906" s="20"/>
      <c r="AI906" s="20"/>
      <c r="AJ906" s="20"/>
      <c r="AK906" s="20"/>
    </row>
    <row r="907" ht="16.5" customHeight="1">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c r="AE907" s="20"/>
      <c r="AF907" s="20"/>
      <c r="AG907" s="20"/>
      <c r="AH907" s="20"/>
      <c r="AI907" s="20"/>
      <c r="AJ907" s="20"/>
      <c r="AK907" s="20"/>
    </row>
    <row r="908" ht="16.5" customHeight="1">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c r="AE908" s="20"/>
      <c r="AF908" s="20"/>
      <c r="AG908" s="20"/>
      <c r="AH908" s="20"/>
      <c r="AI908" s="20"/>
      <c r="AJ908" s="20"/>
      <c r="AK908" s="20"/>
    </row>
    <row r="909" ht="16.5" customHeight="1">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c r="AE909" s="20"/>
      <c r="AF909" s="20"/>
      <c r="AG909" s="20"/>
      <c r="AH909" s="20"/>
      <c r="AI909" s="20"/>
      <c r="AJ909" s="20"/>
      <c r="AK909" s="20"/>
    </row>
    <row r="910" ht="16.5" customHeight="1">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c r="AE910" s="20"/>
      <c r="AF910" s="20"/>
      <c r="AG910" s="20"/>
      <c r="AH910" s="20"/>
      <c r="AI910" s="20"/>
      <c r="AJ910" s="20"/>
      <c r="AK910" s="20"/>
    </row>
    <row r="911" ht="16.5" customHeight="1">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c r="AE911" s="20"/>
      <c r="AF911" s="20"/>
      <c r="AG911" s="20"/>
      <c r="AH911" s="20"/>
      <c r="AI911" s="20"/>
      <c r="AJ911" s="20"/>
      <c r="AK911" s="20"/>
    </row>
    <row r="912" ht="16.5" customHeight="1">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c r="AE912" s="20"/>
      <c r="AF912" s="20"/>
      <c r="AG912" s="20"/>
      <c r="AH912" s="20"/>
      <c r="AI912" s="20"/>
      <c r="AJ912" s="20"/>
      <c r="AK912" s="20"/>
    </row>
    <row r="913" ht="16.5" customHeight="1">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c r="AE913" s="20"/>
      <c r="AF913" s="20"/>
      <c r="AG913" s="20"/>
      <c r="AH913" s="20"/>
      <c r="AI913" s="20"/>
      <c r="AJ913" s="20"/>
      <c r="AK913" s="20"/>
    </row>
    <row r="914" ht="16.5" customHeight="1">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c r="AE914" s="20"/>
      <c r="AF914" s="20"/>
      <c r="AG914" s="20"/>
      <c r="AH914" s="20"/>
      <c r="AI914" s="20"/>
      <c r="AJ914" s="20"/>
      <c r="AK914" s="20"/>
    </row>
    <row r="915" ht="16.5" customHeight="1">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c r="AE915" s="20"/>
      <c r="AF915" s="20"/>
      <c r="AG915" s="20"/>
      <c r="AH915" s="20"/>
      <c r="AI915" s="20"/>
      <c r="AJ915" s="20"/>
      <c r="AK915" s="20"/>
    </row>
    <row r="916" ht="16.5" customHeight="1">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c r="AE916" s="20"/>
      <c r="AF916" s="20"/>
      <c r="AG916" s="20"/>
      <c r="AH916" s="20"/>
      <c r="AI916" s="20"/>
      <c r="AJ916" s="20"/>
      <c r="AK916" s="20"/>
    </row>
    <row r="917" ht="16.5" customHeight="1">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c r="AE917" s="20"/>
      <c r="AF917" s="20"/>
      <c r="AG917" s="20"/>
      <c r="AH917" s="20"/>
      <c r="AI917" s="20"/>
      <c r="AJ917" s="20"/>
      <c r="AK917" s="20"/>
    </row>
    <row r="918" ht="16.5" customHeight="1">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c r="AE918" s="20"/>
      <c r="AF918" s="20"/>
      <c r="AG918" s="20"/>
      <c r="AH918" s="20"/>
      <c r="AI918" s="20"/>
      <c r="AJ918" s="20"/>
      <c r="AK918" s="20"/>
    </row>
    <row r="919" ht="16.5" customHeight="1">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c r="AE919" s="20"/>
      <c r="AF919" s="20"/>
      <c r="AG919" s="20"/>
      <c r="AH919" s="20"/>
      <c r="AI919" s="20"/>
      <c r="AJ919" s="20"/>
      <c r="AK919" s="20"/>
    </row>
    <row r="920" ht="16.5" customHeight="1">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c r="AE920" s="20"/>
      <c r="AF920" s="20"/>
      <c r="AG920" s="20"/>
      <c r="AH920" s="20"/>
      <c r="AI920" s="20"/>
      <c r="AJ920" s="20"/>
      <c r="AK920" s="20"/>
    </row>
    <row r="921" ht="16.5" customHeight="1">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c r="AE921" s="20"/>
      <c r="AF921" s="20"/>
      <c r="AG921" s="20"/>
      <c r="AH921" s="20"/>
      <c r="AI921" s="20"/>
      <c r="AJ921" s="20"/>
      <c r="AK921" s="20"/>
    </row>
    <row r="922" ht="16.5" customHeight="1">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c r="AE922" s="20"/>
      <c r="AF922" s="20"/>
      <c r="AG922" s="20"/>
      <c r="AH922" s="20"/>
      <c r="AI922" s="20"/>
      <c r="AJ922" s="20"/>
      <c r="AK922" s="20"/>
    </row>
    <row r="923" ht="16.5" customHeight="1">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c r="AE923" s="20"/>
      <c r="AF923" s="20"/>
      <c r="AG923" s="20"/>
      <c r="AH923" s="20"/>
      <c r="AI923" s="20"/>
      <c r="AJ923" s="20"/>
      <c r="AK923" s="20"/>
    </row>
    <row r="924" ht="16.5" customHeight="1">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c r="AE924" s="20"/>
      <c r="AF924" s="20"/>
      <c r="AG924" s="20"/>
      <c r="AH924" s="20"/>
      <c r="AI924" s="20"/>
      <c r="AJ924" s="20"/>
      <c r="AK924" s="20"/>
    </row>
    <row r="925" ht="16.5" customHeight="1">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c r="AE925" s="20"/>
      <c r="AF925" s="20"/>
      <c r="AG925" s="20"/>
      <c r="AH925" s="20"/>
      <c r="AI925" s="20"/>
      <c r="AJ925" s="20"/>
      <c r="AK925" s="20"/>
    </row>
    <row r="926" ht="16.5" customHeight="1">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c r="AE926" s="20"/>
      <c r="AF926" s="20"/>
      <c r="AG926" s="20"/>
      <c r="AH926" s="20"/>
      <c r="AI926" s="20"/>
      <c r="AJ926" s="20"/>
      <c r="AK926" s="20"/>
    </row>
    <row r="927" ht="16.5" customHeight="1">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c r="AE927" s="20"/>
      <c r="AF927" s="20"/>
      <c r="AG927" s="20"/>
      <c r="AH927" s="20"/>
      <c r="AI927" s="20"/>
      <c r="AJ927" s="20"/>
      <c r="AK927" s="20"/>
    </row>
    <row r="928" ht="16.5" customHeight="1">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E928" s="20"/>
      <c r="AF928" s="20"/>
      <c r="AG928" s="20"/>
      <c r="AH928" s="20"/>
      <c r="AI928" s="20"/>
      <c r="AJ928" s="20"/>
      <c r="AK928" s="20"/>
    </row>
    <row r="929" ht="16.5" customHeight="1">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c r="AE929" s="20"/>
      <c r="AF929" s="20"/>
      <c r="AG929" s="20"/>
      <c r="AH929" s="20"/>
      <c r="AI929" s="20"/>
      <c r="AJ929" s="20"/>
      <c r="AK929" s="20"/>
    </row>
    <row r="930" ht="16.5" customHeight="1">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c r="AE930" s="20"/>
      <c r="AF930" s="20"/>
      <c r="AG930" s="20"/>
      <c r="AH930" s="20"/>
      <c r="AI930" s="20"/>
      <c r="AJ930" s="20"/>
      <c r="AK930" s="20"/>
    </row>
    <row r="931" ht="16.5" customHeight="1">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c r="AE931" s="20"/>
      <c r="AF931" s="20"/>
      <c r="AG931" s="20"/>
      <c r="AH931" s="20"/>
      <c r="AI931" s="20"/>
      <c r="AJ931" s="20"/>
      <c r="AK931" s="20"/>
    </row>
    <row r="932" ht="16.5" customHeight="1">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c r="AE932" s="20"/>
      <c r="AF932" s="20"/>
      <c r="AG932" s="20"/>
      <c r="AH932" s="20"/>
      <c r="AI932" s="20"/>
      <c r="AJ932" s="20"/>
      <c r="AK932" s="20"/>
    </row>
    <row r="933" ht="16.5" customHeight="1">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c r="AE933" s="20"/>
      <c r="AF933" s="20"/>
      <c r="AG933" s="20"/>
      <c r="AH933" s="20"/>
      <c r="AI933" s="20"/>
      <c r="AJ933" s="20"/>
      <c r="AK933" s="20"/>
    </row>
    <row r="934" ht="16.5" customHeight="1">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c r="AE934" s="20"/>
      <c r="AF934" s="20"/>
      <c r="AG934" s="20"/>
      <c r="AH934" s="20"/>
      <c r="AI934" s="20"/>
      <c r="AJ934" s="20"/>
      <c r="AK934" s="20"/>
    </row>
    <row r="935" ht="16.5" customHeight="1">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c r="AE935" s="20"/>
      <c r="AF935" s="20"/>
      <c r="AG935" s="20"/>
      <c r="AH935" s="20"/>
      <c r="AI935" s="20"/>
      <c r="AJ935" s="20"/>
      <c r="AK935" s="20"/>
    </row>
    <row r="936" ht="16.5" customHeight="1">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c r="AE936" s="20"/>
      <c r="AF936" s="20"/>
      <c r="AG936" s="20"/>
      <c r="AH936" s="20"/>
      <c r="AI936" s="20"/>
      <c r="AJ936" s="20"/>
      <c r="AK936" s="20"/>
    </row>
    <row r="937" ht="16.5" customHeight="1">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E937" s="20"/>
      <c r="AF937" s="20"/>
      <c r="AG937" s="20"/>
      <c r="AH937" s="20"/>
      <c r="AI937" s="20"/>
      <c r="AJ937" s="20"/>
      <c r="AK937" s="20"/>
    </row>
    <row r="938" ht="16.5" customHeight="1">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E938" s="20"/>
      <c r="AF938" s="20"/>
      <c r="AG938" s="20"/>
      <c r="AH938" s="20"/>
      <c r="AI938" s="20"/>
      <c r="AJ938" s="20"/>
      <c r="AK938" s="20"/>
    </row>
    <row r="939" ht="16.5" customHeight="1">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E939" s="20"/>
      <c r="AF939" s="20"/>
      <c r="AG939" s="20"/>
      <c r="AH939" s="20"/>
      <c r="AI939" s="20"/>
      <c r="AJ939" s="20"/>
      <c r="AK939" s="20"/>
    </row>
    <row r="940" ht="16.5" customHeight="1">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E940" s="20"/>
      <c r="AF940" s="20"/>
      <c r="AG940" s="20"/>
      <c r="AH940" s="20"/>
      <c r="AI940" s="20"/>
      <c r="AJ940" s="20"/>
      <c r="AK940" s="20"/>
    </row>
    <row r="941" ht="16.5" customHeight="1">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c r="AE941" s="20"/>
      <c r="AF941" s="20"/>
      <c r="AG941" s="20"/>
      <c r="AH941" s="20"/>
      <c r="AI941" s="20"/>
      <c r="AJ941" s="20"/>
      <c r="AK941" s="20"/>
    </row>
    <row r="942" ht="16.5" customHeight="1">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c r="AE942" s="20"/>
      <c r="AF942" s="20"/>
      <c r="AG942" s="20"/>
      <c r="AH942" s="20"/>
      <c r="AI942" s="20"/>
      <c r="AJ942" s="20"/>
      <c r="AK942" s="20"/>
    </row>
    <row r="943" ht="16.5" customHeight="1">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c r="AB943" s="20"/>
      <c r="AC943" s="20"/>
      <c r="AE943" s="20"/>
      <c r="AF943" s="20"/>
      <c r="AG943" s="20"/>
      <c r="AH943" s="20"/>
      <c r="AI943" s="20"/>
      <c r="AJ943" s="20"/>
      <c r="AK943" s="20"/>
    </row>
    <row r="944" ht="16.5" customHeight="1">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c r="AE944" s="20"/>
      <c r="AF944" s="20"/>
      <c r="AG944" s="20"/>
      <c r="AH944" s="20"/>
      <c r="AI944" s="20"/>
      <c r="AJ944" s="20"/>
      <c r="AK944" s="20"/>
    </row>
    <row r="945" ht="16.5" customHeight="1">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c r="AB945" s="20"/>
      <c r="AC945" s="20"/>
      <c r="AE945" s="20"/>
      <c r="AF945" s="20"/>
      <c r="AG945" s="20"/>
      <c r="AH945" s="20"/>
      <c r="AI945" s="20"/>
      <c r="AJ945" s="20"/>
      <c r="AK945" s="20"/>
    </row>
    <row r="946" ht="16.5" customHeight="1">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c r="AE946" s="20"/>
      <c r="AF946" s="20"/>
      <c r="AG946" s="20"/>
      <c r="AH946" s="20"/>
      <c r="AI946" s="20"/>
      <c r="AJ946" s="20"/>
      <c r="AK946" s="20"/>
    </row>
    <row r="947" ht="16.5" customHeight="1">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c r="AB947" s="20"/>
      <c r="AC947" s="20"/>
      <c r="AE947" s="20"/>
      <c r="AF947" s="20"/>
      <c r="AG947" s="20"/>
      <c r="AH947" s="20"/>
      <c r="AI947" s="20"/>
      <c r="AJ947" s="20"/>
      <c r="AK947" s="20"/>
    </row>
    <row r="948" ht="16.5" customHeight="1">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c r="AE948" s="20"/>
      <c r="AF948" s="20"/>
      <c r="AG948" s="20"/>
      <c r="AH948" s="20"/>
      <c r="AI948" s="20"/>
      <c r="AJ948" s="20"/>
      <c r="AK948" s="20"/>
    </row>
    <row r="949" ht="16.5" customHeight="1">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c r="AE949" s="20"/>
      <c r="AF949" s="20"/>
      <c r="AG949" s="20"/>
      <c r="AH949" s="20"/>
      <c r="AI949" s="20"/>
      <c r="AJ949" s="20"/>
      <c r="AK949" s="20"/>
    </row>
    <row r="950" ht="16.5" customHeight="1">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c r="AE950" s="20"/>
      <c r="AF950" s="20"/>
      <c r="AG950" s="20"/>
      <c r="AH950" s="20"/>
      <c r="AI950" s="20"/>
      <c r="AJ950" s="20"/>
      <c r="AK950" s="20"/>
    </row>
    <row r="951" ht="16.5" customHeight="1">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c r="AE951" s="20"/>
      <c r="AF951" s="20"/>
      <c r="AG951" s="20"/>
      <c r="AH951" s="20"/>
      <c r="AI951" s="20"/>
      <c r="AJ951" s="20"/>
      <c r="AK951" s="20"/>
    </row>
    <row r="952" ht="16.5" customHeight="1">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c r="AE952" s="20"/>
      <c r="AF952" s="20"/>
      <c r="AG952" s="20"/>
      <c r="AH952" s="20"/>
      <c r="AI952" s="20"/>
      <c r="AJ952" s="20"/>
      <c r="AK952" s="20"/>
    </row>
    <row r="953" ht="16.5" customHeight="1">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c r="AB953" s="20"/>
      <c r="AC953" s="20"/>
      <c r="AE953" s="20"/>
      <c r="AF953" s="20"/>
      <c r="AG953" s="20"/>
      <c r="AH953" s="20"/>
      <c r="AI953" s="20"/>
      <c r="AJ953" s="20"/>
      <c r="AK953" s="20"/>
    </row>
    <row r="954" ht="16.5" customHeight="1">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c r="AE954" s="20"/>
      <c r="AF954" s="20"/>
      <c r="AG954" s="20"/>
      <c r="AH954" s="20"/>
      <c r="AI954" s="20"/>
      <c r="AJ954" s="20"/>
      <c r="AK954" s="20"/>
    </row>
    <row r="955" ht="16.5" customHeight="1">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c r="AE955" s="20"/>
      <c r="AF955" s="20"/>
      <c r="AG955" s="20"/>
      <c r="AH955" s="20"/>
      <c r="AI955" s="20"/>
      <c r="AJ955" s="20"/>
      <c r="AK955" s="20"/>
    </row>
    <row r="956" ht="16.5" customHeight="1">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c r="AE956" s="20"/>
      <c r="AF956" s="20"/>
      <c r="AG956" s="20"/>
      <c r="AH956" s="20"/>
      <c r="AI956" s="20"/>
      <c r="AJ956" s="20"/>
      <c r="AK956" s="20"/>
    </row>
    <row r="957" ht="16.5" customHeight="1">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c r="AE957" s="20"/>
      <c r="AF957" s="20"/>
      <c r="AG957" s="20"/>
      <c r="AH957" s="20"/>
      <c r="AI957" s="20"/>
      <c r="AJ957" s="20"/>
      <c r="AK957" s="20"/>
    </row>
    <row r="958" ht="16.5" customHeight="1">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c r="AB958" s="20"/>
      <c r="AC958" s="20"/>
      <c r="AE958" s="20"/>
      <c r="AF958" s="20"/>
      <c r="AG958" s="20"/>
      <c r="AH958" s="20"/>
      <c r="AI958" s="20"/>
      <c r="AJ958" s="20"/>
      <c r="AK958" s="20"/>
    </row>
    <row r="959" ht="16.5" customHeight="1">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c r="AE959" s="20"/>
      <c r="AF959" s="20"/>
      <c r="AG959" s="20"/>
      <c r="AH959" s="20"/>
      <c r="AI959" s="20"/>
      <c r="AJ959" s="20"/>
      <c r="AK959" s="20"/>
    </row>
    <row r="960" ht="16.5" customHeight="1">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c r="AE960" s="20"/>
      <c r="AF960" s="20"/>
      <c r="AG960" s="20"/>
      <c r="AH960" s="20"/>
      <c r="AI960" s="20"/>
      <c r="AJ960" s="20"/>
      <c r="AK960" s="20"/>
    </row>
    <row r="961" ht="16.5" customHeight="1">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c r="AE961" s="20"/>
      <c r="AF961" s="20"/>
      <c r="AG961" s="20"/>
      <c r="AH961" s="20"/>
      <c r="AI961" s="20"/>
      <c r="AJ961" s="20"/>
      <c r="AK961" s="20"/>
    </row>
    <row r="962" ht="16.5" customHeight="1">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c r="AE962" s="20"/>
      <c r="AF962" s="20"/>
      <c r="AG962" s="20"/>
      <c r="AH962" s="20"/>
      <c r="AI962" s="20"/>
      <c r="AJ962" s="20"/>
      <c r="AK962" s="20"/>
    </row>
    <row r="963" ht="16.5" customHeight="1">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c r="AE963" s="20"/>
      <c r="AF963" s="20"/>
      <c r="AG963" s="20"/>
      <c r="AH963" s="20"/>
      <c r="AI963" s="20"/>
      <c r="AJ963" s="20"/>
      <c r="AK963" s="20"/>
    </row>
    <row r="964" ht="16.5" customHeight="1">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c r="AB964" s="20"/>
      <c r="AC964" s="20"/>
      <c r="AE964" s="20"/>
      <c r="AF964" s="20"/>
      <c r="AG964" s="20"/>
      <c r="AH964" s="20"/>
      <c r="AI964" s="20"/>
      <c r="AJ964" s="20"/>
      <c r="AK964" s="20"/>
    </row>
    <row r="965" ht="16.5" customHeight="1">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c r="AE965" s="20"/>
      <c r="AF965" s="20"/>
      <c r="AG965" s="20"/>
      <c r="AH965" s="20"/>
      <c r="AI965" s="20"/>
      <c r="AJ965" s="20"/>
      <c r="AK965" s="20"/>
    </row>
    <row r="966" ht="16.5" customHeight="1">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c r="AE966" s="20"/>
      <c r="AF966" s="20"/>
      <c r="AG966" s="20"/>
      <c r="AH966" s="20"/>
      <c r="AI966" s="20"/>
      <c r="AJ966" s="20"/>
      <c r="AK966" s="20"/>
    </row>
    <row r="967" ht="16.5" customHeight="1">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c r="AE967" s="20"/>
      <c r="AF967" s="20"/>
      <c r="AG967" s="20"/>
      <c r="AH967" s="20"/>
      <c r="AI967" s="20"/>
      <c r="AJ967" s="20"/>
      <c r="AK967" s="20"/>
    </row>
    <row r="968" ht="16.5" customHeight="1">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c r="AB968" s="20"/>
      <c r="AC968" s="20"/>
      <c r="AE968" s="20"/>
      <c r="AF968" s="20"/>
      <c r="AG968" s="20"/>
      <c r="AH968" s="20"/>
      <c r="AI968" s="20"/>
      <c r="AJ968" s="20"/>
      <c r="AK968" s="20"/>
    </row>
    <row r="969" ht="16.5" customHeight="1">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c r="AE969" s="20"/>
      <c r="AF969" s="20"/>
      <c r="AG969" s="20"/>
      <c r="AH969" s="20"/>
      <c r="AI969" s="20"/>
      <c r="AJ969" s="20"/>
      <c r="AK969" s="20"/>
    </row>
    <row r="970" ht="16.5" customHeight="1">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c r="AE970" s="20"/>
      <c r="AF970" s="20"/>
      <c r="AG970" s="20"/>
      <c r="AH970" s="20"/>
      <c r="AI970" s="20"/>
      <c r="AJ970" s="20"/>
      <c r="AK970" s="20"/>
    </row>
    <row r="971" ht="16.5" customHeight="1">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c r="AB971" s="20"/>
      <c r="AC971" s="20"/>
      <c r="AE971" s="20"/>
      <c r="AF971" s="20"/>
      <c r="AG971" s="20"/>
      <c r="AH971" s="20"/>
      <c r="AI971" s="20"/>
      <c r="AJ971" s="20"/>
      <c r="AK971" s="20"/>
    </row>
    <row r="972" ht="16.5" customHeight="1">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c r="AE972" s="20"/>
      <c r="AF972" s="20"/>
      <c r="AG972" s="20"/>
      <c r="AH972" s="20"/>
      <c r="AI972" s="20"/>
      <c r="AJ972" s="20"/>
      <c r="AK972" s="20"/>
    </row>
    <row r="973" ht="16.5" customHeight="1">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c r="AB973" s="20"/>
      <c r="AC973" s="20"/>
      <c r="AE973" s="20"/>
      <c r="AF973" s="20"/>
      <c r="AG973" s="20"/>
      <c r="AH973" s="20"/>
      <c r="AI973" s="20"/>
      <c r="AJ973" s="20"/>
      <c r="AK973" s="20"/>
    </row>
    <row r="974" ht="16.5" customHeight="1">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c r="AE974" s="20"/>
      <c r="AF974" s="20"/>
      <c r="AG974" s="20"/>
      <c r="AH974" s="20"/>
      <c r="AI974" s="20"/>
      <c r="AJ974" s="20"/>
      <c r="AK974" s="20"/>
    </row>
    <row r="975" ht="16.5" customHeight="1">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c r="AE975" s="20"/>
      <c r="AF975" s="20"/>
      <c r="AG975" s="20"/>
      <c r="AH975" s="20"/>
      <c r="AI975" s="20"/>
      <c r="AJ975" s="20"/>
      <c r="AK975" s="20"/>
    </row>
    <row r="976" ht="16.5" customHeight="1">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c r="AB976" s="20"/>
      <c r="AC976" s="20"/>
      <c r="AE976" s="20"/>
      <c r="AF976" s="20"/>
      <c r="AG976" s="20"/>
      <c r="AH976" s="20"/>
      <c r="AI976" s="20"/>
      <c r="AJ976" s="20"/>
      <c r="AK976" s="20"/>
    </row>
    <row r="977" ht="16.5" customHeight="1">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c r="AE977" s="20"/>
      <c r="AF977" s="20"/>
      <c r="AG977" s="20"/>
      <c r="AH977" s="20"/>
      <c r="AI977" s="20"/>
      <c r="AJ977" s="20"/>
      <c r="AK977" s="20"/>
    </row>
    <row r="978" ht="16.5" customHeight="1">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c r="AE978" s="20"/>
      <c r="AF978" s="20"/>
      <c r="AG978" s="20"/>
      <c r="AH978" s="20"/>
      <c r="AI978" s="20"/>
      <c r="AJ978" s="20"/>
      <c r="AK978" s="20"/>
    </row>
    <row r="979" ht="16.5" customHeight="1">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c r="AE979" s="20"/>
      <c r="AF979" s="20"/>
      <c r="AG979" s="20"/>
      <c r="AH979" s="20"/>
      <c r="AI979" s="20"/>
      <c r="AJ979" s="20"/>
      <c r="AK979" s="20"/>
    </row>
    <row r="980" ht="16.5" customHeight="1">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c r="AB980" s="20"/>
      <c r="AC980" s="20"/>
      <c r="AE980" s="20"/>
      <c r="AF980" s="20"/>
      <c r="AG980" s="20"/>
      <c r="AH980" s="20"/>
      <c r="AI980" s="20"/>
      <c r="AJ980" s="20"/>
      <c r="AK980" s="20"/>
    </row>
    <row r="981" ht="16.5" customHeight="1">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c r="AE981" s="20"/>
      <c r="AF981" s="20"/>
      <c r="AG981" s="20"/>
      <c r="AH981" s="20"/>
      <c r="AI981" s="20"/>
      <c r="AJ981" s="20"/>
      <c r="AK981" s="20"/>
    </row>
    <row r="982" ht="16.5" customHeight="1">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c r="AE982" s="20"/>
      <c r="AF982" s="20"/>
      <c r="AG982" s="20"/>
      <c r="AH982" s="20"/>
      <c r="AI982" s="20"/>
      <c r="AJ982" s="20"/>
      <c r="AK982" s="20"/>
    </row>
    <row r="983" ht="16.5" customHeight="1">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c r="AB983" s="20"/>
      <c r="AC983" s="20"/>
      <c r="AE983" s="20"/>
      <c r="AF983" s="20"/>
      <c r="AG983" s="20"/>
      <c r="AH983" s="20"/>
      <c r="AI983" s="20"/>
      <c r="AJ983" s="20"/>
      <c r="AK983" s="20"/>
    </row>
    <row r="984" ht="16.5" customHeight="1">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c r="AE984" s="20"/>
      <c r="AF984" s="20"/>
      <c r="AG984" s="20"/>
      <c r="AH984" s="20"/>
      <c r="AI984" s="20"/>
      <c r="AJ984" s="20"/>
      <c r="AK984" s="20"/>
    </row>
    <row r="985" ht="16.5" customHeight="1">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c r="AE985" s="20"/>
      <c r="AF985" s="20"/>
      <c r="AG985" s="20"/>
      <c r="AH985" s="20"/>
      <c r="AI985" s="20"/>
      <c r="AJ985" s="20"/>
      <c r="AK985" s="20"/>
    </row>
    <row r="986" ht="16.5" customHeight="1">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c r="AE986" s="20"/>
      <c r="AF986" s="20"/>
      <c r="AG986" s="20"/>
      <c r="AH986" s="20"/>
      <c r="AI986" s="20"/>
      <c r="AJ986" s="20"/>
      <c r="AK986" s="20"/>
    </row>
    <row r="987" ht="16.5" customHeight="1">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c r="AE987" s="20"/>
      <c r="AF987" s="20"/>
      <c r="AG987" s="20"/>
      <c r="AH987" s="20"/>
      <c r="AI987" s="20"/>
      <c r="AJ987" s="20"/>
      <c r="AK987" s="20"/>
    </row>
    <row r="988" ht="16.5" customHeight="1">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c r="AE988" s="20"/>
      <c r="AF988" s="20"/>
      <c r="AG988" s="20"/>
      <c r="AH988" s="20"/>
      <c r="AI988" s="20"/>
      <c r="AJ988" s="20"/>
      <c r="AK988" s="20"/>
    </row>
    <row r="989" ht="16.5" customHeight="1">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c r="AB989" s="20"/>
      <c r="AC989" s="20"/>
      <c r="AE989" s="20"/>
      <c r="AF989" s="20"/>
      <c r="AG989" s="20"/>
      <c r="AH989" s="20"/>
      <c r="AI989" s="20"/>
      <c r="AJ989" s="20"/>
      <c r="AK989" s="20"/>
    </row>
    <row r="990" ht="16.5" customHeight="1">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c r="AE990" s="20"/>
      <c r="AF990" s="20"/>
      <c r="AG990" s="20"/>
      <c r="AH990" s="20"/>
      <c r="AI990" s="20"/>
      <c r="AJ990" s="20"/>
      <c r="AK990" s="20"/>
    </row>
    <row r="991" ht="16.5" customHeight="1">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c r="AE991" s="20"/>
      <c r="AF991" s="20"/>
      <c r="AG991" s="20"/>
      <c r="AH991" s="20"/>
      <c r="AI991" s="20"/>
      <c r="AJ991" s="20"/>
      <c r="AK991" s="20"/>
    </row>
    <row r="992" ht="16.5" customHeight="1">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c r="AB992" s="20"/>
      <c r="AC992" s="20"/>
      <c r="AE992" s="20"/>
      <c r="AF992" s="20"/>
      <c r="AG992" s="20"/>
      <c r="AH992" s="20"/>
      <c r="AI992" s="20"/>
      <c r="AJ992" s="20"/>
      <c r="AK992" s="20"/>
    </row>
    <row r="993" ht="16.5" customHeight="1">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E993" s="20"/>
      <c r="AF993" s="20"/>
      <c r="AG993" s="20"/>
      <c r="AH993" s="20"/>
      <c r="AI993" s="20"/>
      <c r="AJ993" s="20"/>
      <c r="AK993" s="20"/>
    </row>
    <row r="994" ht="16.5" customHeight="1">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c r="AE994" s="20"/>
      <c r="AF994" s="20"/>
      <c r="AG994" s="20"/>
      <c r="AH994" s="20"/>
      <c r="AI994" s="20"/>
      <c r="AJ994" s="20"/>
      <c r="AK994" s="20"/>
    </row>
    <row r="995" ht="16.5" customHeight="1">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c r="AE995" s="20"/>
      <c r="AF995" s="20"/>
      <c r="AG995" s="20"/>
      <c r="AH995" s="20"/>
      <c r="AI995" s="20"/>
      <c r="AJ995" s="20"/>
      <c r="AK995" s="20"/>
    </row>
    <row r="996" ht="16.5" customHeight="1">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c r="AE996" s="20"/>
      <c r="AF996" s="20"/>
      <c r="AG996" s="20"/>
      <c r="AH996" s="20"/>
      <c r="AI996" s="20"/>
      <c r="AJ996" s="20"/>
      <c r="AK996" s="20"/>
    </row>
    <row r="997" ht="16.5" customHeight="1">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c r="AE997" s="20"/>
      <c r="AF997" s="20"/>
      <c r="AG997" s="20"/>
      <c r="AH997" s="20"/>
      <c r="AI997" s="20"/>
      <c r="AJ997" s="20"/>
      <c r="AK997" s="20"/>
    </row>
    <row r="998" ht="16.5" customHeight="1">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c r="AE998" s="20"/>
      <c r="AF998" s="20"/>
      <c r="AG998" s="20"/>
      <c r="AH998" s="20"/>
      <c r="AI998" s="20"/>
      <c r="AJ998" s="20"/>
      <c r="AK998" s="20"/>
    </row>
    <row r="999" ht="16.5" customHeight="1">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c r="AB999" s="20"/>
      <c r="AC999" s="20"/>
      <c r="AE999" s="20"/>
      <c r="AF999" s="20"/>
      <c r="AG999" s="20"/>
      <c r="AH999" s="20"/>
      <c r="AI999" s="20"/>
      <c r="AJ999" s="20"/>
      <c r="AK999" s="20"/>
    </row>
    <row r="1000" ht="16.5" customHeight="1">
      <c r="A1000" s="20"/>
      <c r="B1000" s="20"/>
      <c r="C1000" s="20"/>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c r="AB1000" s="20"/>
      <c r="AC1000" s="20"/>
      <c r="AE1000" s="20"/>
      <c r="AF1000" s="20"/>
      <c r="AG1000" s="20"/>
      <c r="AH1000" s="20"/>
      <c r="AI1000" s="20"/>
      <c r="AJ1000" s="20"/>
      <c r="AK1000" s="20"/>
    </row>
  </sheetData>
  <mergeCells count="155">
    <mergeCell ref="AA14:AA15"/>
    <mergeCell ref="AB14:AB15"/>
    <mergeCell ref="O14:O15"/>
    <mergeCell ref="P14:P15"/>
    <mergeCell ref="Q14:Q15"/>
    <mergeCell ref="R14:W14"/>
    <mergeCell ref="X14:X15"/>
    <mergeCell ref="Y14:Y15"/>
    <mergeCell ref="Z14:Z15"/>
    <mergeCell ref="AJ14:AJ15"/>
    <mergeCell ref="AK14:AK15"/>
    <mergeCell ref="AC14:AC15"/>
    <mergeCell ref="AD14:AD15"/>
    <mergeCell ref="AE14:AE15"/>
    <mergeCell ref="AF14:AF15"/>
    <mergeCell ref="AG14:AG15"/>
    <mergeCell ref="AH14:AH15"/>
    <mergeCell ref="AI14:AI15"/>
    <mergeCell ref="AD31:AD33"/>
    <mergeCell ref="AD36:AD38"/>
    <mergeCell ref="AE36:AE38"/>
    <mergeCell ref="AD41:AD43"/>
    <mergeCell ref="AE41:AE43"/>
    <mergeCell ref="AD16:AD18"/>
    <mergeCell ref="AE16:AE18"/>
    <mergeCell ref="AD21:AD23"/>
    <mergeCell ref="AE21:AE23"/>
    <mergeCell ref="AD26:AD28"/>
    <mergeCell ref="AE26:AE28"/>
    <mergeCell ref="AE31:AE33"/>
    <mergeCell ref="N5:X5"/>
    <mergeCell ref="Y5:AG5"/>
    <mergeCell ref="AD10:AD12"/>
    <mergeCell ref="AH5:AK5"/>
    <mergeCell ref="A7:AK8"/>
    <mergeCell ref="A1:D5"/>
    <mergeCell ref="E1:AK1"/>
    <mergeCell ref="E2:AK2"/>
    <mergeCell ref="E3:AK3"/>
    <mergeCell ref="N4:X4"/>
    <mergeCell ref="Y4:AG4"/>
    <mergeCell ref="AH4:AK4"/>
    <mergeCell ref="A12:B12"/>
    <mergeCell ref="C12:N12"/>
    <mergeCell ref="A13:G13"/>
    <mergeCell ref="H13:N13"/>
    <mergeCell ref="O13:W13"/>
    <mergeCell ref="X13:AE13"/>
    <mergeCell ref="AF13:AK13"/>
    <mergeCell ref="E4:M4"/>
    <mergeCell ref="E5:M5"/>
    <mergeCell ref="A10:B10"/>
    <mergeCell ref="C10:N10"/>
    <mergeCell ref="O10:Q10"/>
    <mergeCell ref="A11:B11"/>
    <mergeCell ref="C11:N11"/>
    <mergeCell ref="H14:H15"/>
    <mergeCell ref="I14:I15"/>
    <mergeCell ref="J14:J15"/>
    <mergeCell ref="K14:K15"/>
    <mergeCell ref="L14:L15"/>
    <mergeCell ref="M14:M15"/>
    <mergeCell ref="N14:N15"/>
    <mergeCell ref="A14:A15"/>
    <mergeCell ref="B14:B15"/>
    <mergeCell ref="C14:C15"/>
    <mergeCell ref="D14:D15"/>
    <mergeCell ref="E14:E15"/>
    <mergeCell ref="F14:F15"/>
    <mergeCell ref="G14:G15"/>
    <mergeCell ref="H31:H33"/>
    <mergeCell ref="I31:I33"/>
    <mergeCell ref="J31:J33"/>
    <mergeCell ref="K31:K33"/>
    <mergeCell ref="L31:L33"/>
    <mergeCell ref="M31:M33"/>
    <mergeCell ref="N31:N33"/>
    <mergeCell ref="A31:A33"/>
    <mergeCell ref="B31:B33"/>
    <mergeCell ref="C31:C33"/>
    <mergeCell ref="D31:D33"/>
    <mergeCell ref="E31:E33"/>
    <mergeCell ref="F31:F33"/>
    <mergeCell ref="G31:G33"/>
    <mergeCell ref="H36:H38"/>
    <mergeCell ref="I36:I38"/>
    <mergeCell ref="J36:J38"/>
    <mergeCell ref="K36:K38"/>
    <mergeCell ref="L36:L38"/>
    <mergeCell ref="M36:M38"/>
    <mergeCell ref="N36:N38"/>
    <mergeCell ref="B46:AK46"/>
    <mergeCell ref="A36:A38"/>
    <mergeCell ref="B36:B38"/>
    <mergeCell ref="C36:C38"/>
    <mergeCell ref="D36:D38"/>
    <mergeCell ref="E36:E38"/>
    <mergeCell ref="F36:F38"/>
    <mergeCell ref="G36:G38"/>
    <mergeCell ref="H16:H18"/>
    <mergeCell ref="I16:I18"/>
    <mergeCell ref="J16:J18"/>
    <mergeCell ref="K16:K18"/>
    <mergeCell ref="L16:L18"/>
    <mergeCell ref="M16:M18"/>
    <mergeCell ref="N16:N18"/>
    <mergeCell ref="A16:A18"/>
    <mergeCell ref="B16:B18"/>
    <mergeCell ref="C16:C18"/>
    <mergeCell ref="D16:D18"/>
    <mergeCell ref="E16:E18"/>
    <mergeCell ref="F16:F18"/>
    <mergeCell ref="G16:G18"/>
    <mergeCell ref="H21:H23"/>
    <mergeCell ref="I21:I23"/>
    <mergeCell ref="J21:J23"/>
    <mergeCell ref="K21:K23"/>
    <mergeCell ref="L21:L23"/>
    <mergeCell ref="M21:M23"/>
    <mergeCell ref="N21:N23"/>
    <mergeCell ref="A21:A23"/>
    <mergeCell ref="B21:B23"/>
    <mergeCell ref="C21:C23"/>
    <mergeCell ref="D21:D23"/>
    <mergeCell ref="E21:E23"/>
    <mergeCell ref="F21:F23"/>
    <mergeCell ref="G21:G23"/>
    <mergeCell ref="H26:H28"/>
    <mergeCell ref="I26:I28"/>
    <mergeCell ref="J26:J28"/>
    <mergeCell ref="K26:K28"/>
    <mergeCell ref="L26:L28"/>
    <mergeCell ref="M26:M28"/>
    <mergeCell ref="N26:N28"/>
    <mergeCell ref="A26:A28"/>
    <mergeCell ref="B26:B28"/>
    <mergeCell ref="C26:C28"/>
    <mergeCell ref="D26:D28"/>
    <mergeCell ref="E26:E28"/>
    <mergeCell ref="F26:F28"/>
    <mergeCell ref="G26:G28"/>
    <mergeCell ref="H41:H43"/>
    <mergeCell ref="I41:I43"/>
    <mergeCell ref="J41:J43"/>
    <mergeCell ref="K41:K43"/>
    <mergeCell ref="L41:L43"/>
    <mergeCell ref="M41:M43"/>
    <mergeCell ref="N41:N43"/>
    <mergeCell ref="A41:A43"/>
    <mergeCell ref="B41:B43"/>
    <mergeCell ref="C41:C43"/>
    <mergeCell ref="D41:D43"/>
    <mergeCell ref="E41:E43"/>
    <mergeCell ref="F41:F43"/>
    <mergeCell ref="G41:G43"/>
  </mergeCells>
  <conditionalFormatting sqref="H16">
    <cfRule type="cellIs" dxfId="0" priority="1" operator="equal">
      <formula>"Muy Alta"</formula>
    </cfRule>
  </conditionalFormatting>
  <conditionalFormatting sqref="H16">
    <cfRule type="cellIs" dxfId="1" priority="2" operator="equal">
      <formula>"Alta"</formula>
    </cfRule>
  </conditionalFormatting>
  <conditionalFormatting sqref="H16">
    <cfRule type="cellIs" dxfId="2" priority="3" operator="equal">
      <formula>"Media"</formula>
    </cfRule>
  </conditionalFormatting>
  <conditionalFormatting sqref="H16">
    <cfRule type="cellIs" dxfId="3" priority="4" operator="equal">
      <formula>"Baja"</formula>
    </cfRule>
  </conditionalFormatting>
  <conditionalFormatting sqref="H16">
    <cfRule type="cellIs" dxfId="4" priority="5" operator="equal">
      <formula>"Muy Baja"</formula>
    </cfRule>
  </conditionalFormatting>
  <conditionalFormatting sqref="H19:H21">
    <cfRule type="cellIs" dxfId="0" priority="6" operator="equal">
      <formula>"Muy Alta"</formula>
    </cfRule>
  </conditionalFormatting>
  <conditionalFormatting sqref="H19:H21">
    <cfRule type="cellIs" dxfId="1" priority="7" operator="equal">
      <formula>"Alta"</formula>
    </cfRule>
  </conditionalFormatting>
  <conditionalFormatting sqref="H19:H21">
    <cfRule type="cellIs" dxfId="2" priority="8" operator="equal">
      <formula>"Media"</formula>
    </cfRule>
  </conditionalFormatting>
  <conditionalFormatting sqref="H19:H21">
    <cfRule type="cellIs" dxfId="3" priority="9" operator="equal">
      <formula>"Baja"</formula>
    </cfRule>
  </conditionalFormatting>
  <conditionalFormatting sqref="H19:H21">
    <cfRule type="cellIs" dxfId="4" priority="10" operator="equal">
      <formula>"Muy Baja"</formula>
    </cfRule>
  </conditionalFormatting>
  <conditionalFormatting sqref="H24:H26">
    <cfRule type="cellIs" dxfId="0" priority="11" operator="equal">
      <formula>"Muy Alta"</formula>
    </cfRule>
  </conditionalFormatting>
  <conditionalFormatting sqref="H24:H26">
    <cfRule type="cellIs" dxfId="1" priority="12" operator="equal">
      <formula>"Alta"</formula>
    </cfRule>
  </conditionalFormatting>
  <conditionalFormatting sqref="H24:H26">
    <cfRule type="cellIs" dxfId="2" priority="13" operator="equal">
      <formula>"Media"</formula>
    </cfRule>
  </conditionalFormatting>
  <conditionalFormatting sqref="H24:H26">
    <cfRule type="cellIs" dxfId="3" priority="14" operator="equal">
      <formula>"Baja"</formula>
    </cfRule>
  </conditionalFormatting>
  <conditionalFormatting sqref="H24:H26">
    <cfRule type="cellIs" dxfId="4" priority="15" operator="equal">
      <formula>"Muy Baja"</formula>
    </cfRule>
  </conditionalFormatting>
  <conditionalFormatting sqref="H29:H31">
    <cfRule type="cellIs" dxfId="0" priority="16" operator="equal">
      <formula>"Muy Alta"</formula>
    </cfRule>
  </conditionalFormatting>
  <conditionalFormatting sqref="H29:H31">
    <cfRule type="cellIs" dxfId="1" priority="17" operator="equal">
      <formula>"Alta"</formula>
    </cfRule>
  </conditionalFormatting>
  <conditionalFormatting sqref="H29:H31">
    <cfRule type="cellIs" dxfId="2" priority="18" operator="equal">
      <formula>"Media"</formula>
    </cfRule>
  </conditionalFormatting>
  <conditionalFormatting sqref="H29:H31">
    <cfRule type="cellIs" dxfId="3" priority="19" operator="equal">
      <formula>"Baja"</formula>
    </cfRule>
  </conditionalFormatting>
  <conditionalFormatting sqref="H29:H31">
    <cfRule type="cellIs" dxfId="4" priority="20" operator="equal">
      <formula>"Muy Baja"</formula>
    </cfRule>
  </conditionalFormatting>
  <conditionalFormatting sqref="H34:H36">
    <cfRule type="cellIs" dxfId="0" priority="21" operator="equal">
      <formula>"Muy Alta"</formula>
    </cfRule>
  </conditionalFormatting>
  <conditionalFormatting sqref="H34:H36">
    <cfRule type="cellIs" dxfId="1" priority="22" operator="equal">
      <formula>"Alta"</formula>
    </cfRule>
  </conditionalFormatting>
  <conditionalFormatting sqref="H34:H36">
    <cfRule type="cellIs" dxfId="2" priority="23" operator="equal">
      <formula>"Media"</formula>
    </cfRule>
  </conditionalFormatting>
  <conditionalFormatting sqref="H34:H36">
    <cfRule type="cellIs" dxfId="3" priority="24" operator="equal">
      <formula>"Baja"</formula>
    </cfRule>
  </conditionalFormatting>
  <conditionalFormatting sqref="H34:H36">
    <cfRule type="cellIs" dxfId="4" priority="25" operator="equal">
      <formula>"Muy Baja"</formula>
    </cfRule>
  </conditionalFormatting>
  <conditionalFormatting sqref="H39:H41">
    <cfRule type="cellIs" dxfId="0" priority="26" operator="equal">
      <formula>"Muy Alta"</formula>
    </cfRule>
  </conditionalFormatting>
  <conditionalFormatting sqref="H39:H41">
    <cfRule type="cellIs" dxfId="1" priority="27" operator="equal">
      <formula>"Alta"</formula>
    </cfRule>
  </conditionalFormatting>
  <conditionalFormatting sqref="H39:H41">
    <cfRule type="cellIs" dxfId="2" priority="28" operator="equal">
      <formula>"Media"</formula>
    </cfRule>
  </conditionalFormatting>
  <conditionalFormatting sqref="H39:H41">
    <cfRule type="cellIs" dxfId="3" priority="29" operator="equal">
      <formula>"Baja"</formula>
    </cfRule>
  </conditionalFormatting>
  <conditionalFormatting sqref="H39:H41">
    <cfRule type="cellIs" dxfId="4" priority="30" operator="equal">
      <formula>"Muy Baja"</formula>
    </cfRule>
  </conditionalFormatting>
  <conditionalFormatting sqref="H44:H45">
    <cfRule type="cellIs" dxfId="0" priority="31" operator="equal">
      <formula>"Muy Alta"</formula>
    </cfRule>
  </conditionalFormatting>
  <conditionalFormatting sqref="H44:H45">
    <cfRule type="cellIs" dxfId="1" priority="32" operator="equal">
      <formula>"Alta"</formula>
    </cfRule>
  </conditionalFormatting>
  <conditionalFormatting sqref="H44:H45">
    <cfRule type="cellIs" dxfId="2" priority="33" operator="equal">
      <formula>"Media"</formula>
    </cfRule>
  </conditionalFormatting>
  <conditionalFormatting sqref="H44:H45">
    <cfRule type="cellIs" dxfId="3" priority="34" operator="equal">
      <formula>"Baja"</formula>
    </cfRule>
  </conditionalFormatting>
  <conditionalFormatting sqref="H44:H45">
    <cfRule type="cellIs" dxfId="4" priority="35" operator="equal">
      <formula>"Muy Baja"</formula>
    </cfRule>
  </conditionalFormatting>
  <conditionalFormatting sqref="K16:K45">
    <cfRule type="containsText" dxfId="5" priority="36" operator="containsText" text="❌">
      <formula>NOT(ISERROR(SEARCH(("❌"),(K16))))</formula>
    </cfRule>
  </conditionalFormatting>
  <conditionalFormatting sqref="L16">
    <cfRule type="cellIs" dxfId="0" priority="37" operator="equal">
      <formula>"Catastrófico"</formula>
    </cfRule>
  </conditionalFormatting>
  <conditionalFormatting sqref="L16">
    <cfRule type="cellIs" dxfId="1" priority="38" operator="equal">
      <formula>"Mayor"</formula>
    </cfRule>
  </conditionalFormatting>
  <conditionalFormatting sqref="L16">
    <cfRule type="cellIs" dxfId="2" priority="39" operator="equal">
      <formula>"Moderado"</formula>
    </cfRule>
  </conditionalFormatting>
  <conditionalFormatting sqref="L16">
    <cfRule type="cellIs" dxfId="3" priority="40" operator="equal">
      <formula>"Menor"</formula>
    </cfRule>
  </conditionalFormatting>
  <conditionalFormatting sqref="L16">
    <cfRule type="cellIs" dxfId="4" priority="41" operator="equal">
      <formula>"Leve"</formula>
    </cfRule>
  </conditionalFormatting>
  <conditionalFormatting sqref="L19:L21">
    <cfRule type="cellIs" dxfId="0" priority="42" operator="equal">
      <formula>"Catastrófico"</formula>
    </cfRule>
  </conditionalFormatting>
  <conditionalFormatting sqref="L19:L21">
    <cfRule type="cellIs" dxfId="1" priority="43" operator="equal">
      <formula>"Mayor"</formula>
    </cfRule>
  </conditionalFormatting>
  <conditionalFormatting sqref="L19:L21">
    <cfRule type="cellIs" dxfId="2" priority="44" operator="equal">
      <formula>"Moderado"</formula>
    </cfRule>
  </conditionalFormatting>
  <conditionalFormatting sqref="L19:L21">
    <cfRule type="cellIs" dxfId="3" priority="45" operator="equal">
      <formula>"Menor"</formula>
    </cfRule>
  </conditionalFormatting>
  <conditionalFormatting sqref="L19:L21">
    <cfRule type="cellIs" dxfId="4" priority="46" operator="equal">
      <formula>"Leve"</formula>
    </cfRule>
  </conditionalFormatting>
  <conditionalFormatting sqref="L24:L26">
    <cfRule type="cellIs" dxfId="0" priority="47" operator="equal">
      <formula>"Catastrófico"</formula>
    </cfRule>
  </conditionalFormatting>
  <conditionalFormatting sqref="L24:L26">
    <cfRule type="cellIs" dxfId="1" priority="48" operator="equal">
      <formula>"Mayor"</formula>
    </cfRule>
  </conditionalFormatting>
  <conditionalFormatting sqref="L24:L26">
    <cfRule type="cellIs" dxfId="2" priority="49" operator="equal">
      <formula>"Moderado"</formula>
    </cfRule>
  </conditionalFormatting>
  <conditionalFormatting sqref="L24:L26">
    <cfRule type="cellIs" dxfId="3" priority="50" operator="equal">
      <formula>"Menor"</formula>
    </cfRule>
  </conditionalFormatting>
  <conditionalFormatting sqref="L24:L26">
    <cfRule type="cellIs" dxfId="4" priority="51" operator="equal">
      <formula>"Leve"</formula>
    </cfRule>
  </conditionalFormatting>
  <conditionalFormatting sqref="L29:L31">
    <cfRule type="cellIs" dxfId="0" priority="52" operator="equal">
      <formula>"Catastrófico"</formula>
    </cfRule>
  </conditionalFormatting>
  <conditionalFormatting sqref="L29:L31">
    <cfRule type="cellIs" dxfId="1" priority="53" operator="equal">
      <formula>"Mayor"</formula>
    </cfRule>
  </conditionalFormatting>
  <conditionalFormatting sqref="L29:L31">
    <cfRule type="cellIs" dxfId="2" priority="54" operator="equal">
      <formula>"Moderado"</formula>
    </cfRule>
  </conditionalFormatting>
  <conditionalFormatting sqref="L29:L31">
    <cfRule type="cellIs" dxfId="3" priority="55" operator="equal">
      <formula>"Menor"</formula>
    </cfRule>
  </conditionalFormatting>
  <conditionalFormatting sqref="L29:L31">
    <cfRule type="cellIs" dxfId="4" priority="56" operator="equal">
      <formula>"Leve"</formula>
    </cfRule>
  </conditionalFormatting>
  <conditionalFormatting sqref="L34:L36">
    <cfRule type="cellIs" dxfId="0" priority="57" operator="equal">
      <formula>"Catastrófico"</formula>
    </cfRule>
  </conditionalFormatting>
  <conditionalFormatting sqref="L34:L36">
    <cfRule type="cellIs" dxfId="1" priority="58" operator="equal">
      <formula>"Mayor"</formula>
    </cfRule>
  </conditionalFormatting>
  <conditionalFormatting sqref="L34:L36">
    <cfRule type="cellIs" dxfId="2" priority="59" operator="equal">
      <formula>"Moderado"</formula>
    </cfRule>
  </conditionalFormatting>
  <conditionalFormatting sqref="L34:L36">
    <cfRule type="cellIs" dxfId="3" priority="60" operator="equal">
      <formula>"Menor"</formula>
    </cfRule>
  </conditionalFormatting>
  <conditionalFormatting sqref="L34:L36">
    <cfRule type="cellIs" dxfId="4" priority="61" operator="equal">
      <formula>"Leve"</formula>
    </cfRule>
  </conditionalFormatting>
  <conditionalFormatting sqref="L39:L41">
    <cfRule type="cellIs" dxfId="0" priority="62" operator="equal">
      <formula>"Catastrófico"</formula>
    </cfRule>
  </conditionalFormatting>
  <conditionalFormatting sqref="L39:L41">
    <cfRule type="cellIs" dxfId="1" priority="63" operator="equal">
      <formula>"Mayor"</formula>
    </cfRule>
  </conditionalFormatting>
  <conditionalFormatting sqref="L39:L41">
    <cfRule type="cellIs" dxfId="2" priority="64" operator="equal">
      <formula>"Moderado"</formula>
    </cfRule>
  </conditionalFormatting>
  <conditionalFormatting sqref="L39:L41">
    <cfRule type="cellIs" dxfId="3" priority="65" operator="equal">
      <formula>"Menor"</formula>
    </cfRule>
  </conditionalFormatting>
  <conditionalFormatting sqref="L39:L41">
    <cfRule type="cellIs" dxfId="4" priority="66" operator="equal">
      <formula>"Leve"</formula>
    </cfRule>
  </conditionalFormatting>
  <conditionalFormatting sqref="L44:L45">
    <cfRule type="cellIs" dxfId="0" priority="67" operator="equal">
      <formula>"Catastrófico"</formula>
    </cfRule>
  </conditionalFormatting>
  <conditionalFormatting sqref="L44:L45">
    <cfRule type="cellIs" dxfId="1" priority="68" operator="equal">
      <formula>"Mayor"</formula>
    </cfRule>
  </conditionalFormatting>
  <conditionalFormatting sqref="L44:L45">
    <cfRule type="cellIs" dxfId="2" priority="69" operator="equal">
      <formula>"Moderado"</formula>
    </cfRule>
  </conditionalFormatting>
  <conditionalFormatting sqref="L44:L45">
    <cfRule type="cellIs" dxfId="3" priority="70" operator="equal">
      <formula>"Menor"</formula>
    </cfRule>
  </conditionalFormatting>
  <conditionalFormatting sqref="L44:L45">
    <cfRule type="cellIs" dxfId="4" priority="71" operator="equal">
      <formula>"Leve"</formula>
    </cfRule>
  </conditionalFormatting>
  <conditionalFormatting sqref="N16">
    <cfRule type="cellIs" dxfId="6" priority="72" operator="equal">
      <formula>"Extremo"</formula>
    </cfRule>
  </conditionalFormatting>
  <conditionalFormatting sqref="N16">
    <cfRule type="cellIs" dxfId="7" priority="73" operator="equal">
      <formula>"Alto"</formula>
    </cfRule>
  </conditionalFormatting>
  <conditionalFormatting sqref="N16">
    <cfRule type="cellIs" dxfId="8" priority="74" operator="equal">
      <formula>"Moderado"</formula>
    </cfRule>
  </conditionalFormatting>
  <conditionalFormatting sqref="N16">
    <cfRule type="cellIs" dxfId="4" priority="75" operator="equal">
      <formula>"Bajo"</formula>
    </cfRule>
  </conditionalFormatting>
  <conditionalFormatting sqref="N19:N21">
    <cfRule type="cellIs" dxfId="6" priority="76" operator="equal">
      <formula>"Extremo"</formula>
    </cfRule>
  </conditionalFormatting>
  <conditionalFormatting sqref="N19:N21">
    <cfRule type="cellIs" dxfId="7" priority="77" operator="equal">
      <formula>"Alto"</formula>
    </cfRule>
  </conditionalFormatting>
  <conditionalFormatting sqref="N19:N21">
    <cfRule type="cellIs" dxfId="8" priority="78" operator="equal">
      <formula>"Moderado"</formula>
    </cfRule>
  </conditionalFormatting>
  <conditionalFormatting sqref="N19:N21">
    <cfRule type="cellIs" dxfId="4" priority="79" operator="equal">
      <formula>"Bajo"</formula>
    </cfRule>
  </conditionalFormatting>
  <conditionalFormatting sqref="N24:N26">
    <cfRule type="cellIs" dxfId="6" priority="80" operator="equal">
      <formula>"Extremo"</formula>
    </cfRule>
  </conditionalFormatting>
  <conditionalFormatting sqref="N24:N26">
    <cfRule type="cellIs" dxfId="7" priority="81" operator="equal">
      <formula>"Alto"</formula>
    </cfRule>
  </conditionalFormatting>
  <conditionalFormatting sqref="N24:N26">
    <cfRule type="cellIs" dxfId="8" priority="82" operator="equal">
      <formula>"Moderado"</formula>
    </cfRule>
  </conditionalFormatting>
  <conditionalFormatting sqref="N24:N26">
    <cfRule type="cellIs" dxfId="4" priority="83" operator="equal">
      <formula>"Bajo"</formula>
    </cfRule>
  </conditionalFormatting>
  <conditionalFormatting sqref="N29:N31">
    <cfRule type="cellIs" dxfId="6" priority="84" operator="equal">
      <formula>"Extremo"</formula>
    </cfRule>
  </conditionalFormatting>
  <conditionalFormatting sqref="N29:N31">
    <cfRule type="cellIs" dxfId="7" priority="85" operator="equal">
      <formula>"Alto"</formula>
    </cfRule>
  </conditionalFormatting>
  <conditionalFormatting sqref="N29:N31">
    <cfRule type="cellIs" dxfId="8" priority="86" operator="equal">
      <formula>"Moderado"</formula>
    </cfRule>
  </conditionalFormatting>
  <conditionalFormatting sqref="N29:N31">
    <cfRule type="cellIs" dxfId="4" priority="87" operator="equal">
      <formula>"Bajo"</formula>
    </cfRule>
  </conditionalFormatting>
  <conditionalFormatting sqref="N34:N36">
    <cfRule type="cellIs" dxfId="6" priority="88" operator="equal">
      <formula>"Extremo"</formula>
    </cfRule>
  </conditionalFormatting>
  <conditionalFormatting sqref="N34:N36">
    <cfRule type="cellIs" dxfId="7" priority="89" operator="equal">
      <formula>"Alto"</formula>
    </cfRule>
  </conditionalFormatting>
  <conditionalFormatting sqref="N34:N36">
    <cfRule type="cellIs" dxfId="8" priority="90" operator="equal">
      <formula>"Moderado"</formula>
    </cfRule>
  </conditionalFormatting>
  <conditionalFormatting sqref="N34:N36">
    <cfRule type="cellIs" dxfId="4" priority="91" operator="equal">
      <formula>"Bajo"</formula>
    </cfRule>
  </conditionalFormatting>
  <conditionalFormatting sqref="N39:N41">
    <cfRule type="cellIs" dxfId="6" priority="92" operator="equal">
      <formula>"Extremo"</formula>
    </cfRule>
  </conditionalFormatting>
  <conditionalFormatting sqref="N39:N41">
    <cfRule type="cellIs" dxfId="7" priority="93" operator="equal">
      <formula>"Alto"</formula>
    </cfRule>
  </conditionalFormatting>
  <conditionalFormatting sqref="N39:N41">
    <cfRule type="cellIs" dxfId="8" priority="94" operator="equal">
      <formula>"Moderado"</formula>
    </cfRule>
  </conditionalFormatting>
  <conditionalFormatting sqref="N39:N41">
    <cfRule type="cellIs" dxfId="4" priority="95" operator="equal">
      <formula>"Bajo"</formula>
    </cfRule>
  </conditionalFormatting>
  <conditionalFormatting sqref="N44:N45">
    <cfRule type="cellIs" dxfId="6" priority="96" operator="equal">
      <formula>"Extremo"</formula>
    </cfRule>
  </conditionalFormatting>
  <conditionalFormatting sqref="N44:N45">
    <cfRule type="cellIs" dxfId="7" priority="97" operator="equal">
      <formula>"Alto"</formula>
    </cfRule>
  </conditionalFormatting>
  <conditionalFormatting sqref="N44:N45">
    <cfRule type="cellIs" dxfId="8" priority="98" operator="equal">
      <formula>"Moderado"</formula>
    </cfRule>
  </conditionalFormatting>
  <conditionalFormatting sqref="N44:N45">
    <cfRule type="cellIs" dxfId="4" priority="99" operator="equal">
      <formula>"Bajo"</formula>
    </cfRule>
  </conditionalFormatting>
  <conditionalFormatting sqref="Y16:Y45">
    <cfRule type="cellIs" dxfId="0" priority="100" operator="equal">
      <formula>"Muy Alta"</formula>
    </cfRule>
  </conditionalFormatting>
  <conditionalFormatting sqref="Y16:Y45">
    <cfRule type="cellIs" dxfId="1" priority="101" operator="equal">
      <formula>"Alta"</formula>
    </cfRule>
  </conditionalFormatting>
  <conditionalFormatting sqref="Y16:Y45">
    <cfRule type="cellIs" dxfId="2" priority="102" operator="equal">
      <formula>"Media"</formula>
    </cfRule>
  </conditionalFormatting>
  <conditionalFormatting sqref="Y16:Y45">
    <cfRule type="cellIs" dxfId="3" priority="103" operator="equal">
      <formula>"Baja"</formula>
    </cfRule>
  </conditionalFormatting>
  <conditionalFormatting sqref="Y16:Y45">
    <cfRule type="cellIs" dxfId="4" priority="104" operator="equal">
      <formula>"Muy Baja"</formula>
    </cfRule>
  </conditionalFormatting>
  <conditionalFormatting sqref="AA16:AA45">
    <cfRule type="cellIs" dxfId="0" priority="105" operator="equal">
      <formula>"Catastrófico"</formula>
    </cfRule>
  </conditionalFormatting>
  <conditionalFormatting sqref="AA16:AA45">
    <cfRule type="cellIs" dxfId="1" priority="106" operator="equal">
      <formula>"Mayor"</formula>
    </cfRule>
  </conditionalFormatting>
  <conditionalFormatting sqref="AA16:AA45">
    <cfRule type="cellIs" dxfId="2" priority="107" operator="equal">
      <formula>"Moderado"</formula>
    </cfRule>
  </conditionalFormatting>
  <conditionalFormatting sqref="AA16:AA45">
    <cfRule type="cellIs" dxfId="3" priority="108" operator="equal">
      <formula>"Menor"</formula>
    </cfRule>
  </conditionalFormatting>
  <conditionalFormatting sqref="AA16:AA45">
    <cfRule type="cellIs" dxfId="4" priority="109" operator="equal">
      <formula>"Leve"</formula>
    </cfRule>
  </conditionalFormatting>
  <conditionalFormatting sqref="AC16:AC45">
    <cfRule type="cellIs" dxfId="6" priority="110" operator="equal">
      <formula>"Extremo"</formula>
    </cfRule>
  </conditionalFormatting>
  <conditionalFormatting sqref="AC16:AC45">
    <cfRule type="cellIs" dxfId="7" priority="111" operator="equal">
      <formula>"Alto"</formula>
    </cfRule>
  </conditionalFormatting>
  <conditionalFormatting sqref="AC16:AC45">
    <cfRule type="cellIs" dxfId="8" priority="112" operator="equal">
      <formula>"Moderado"</formula>
    </cfRule>
  </conditionalFormatting>
  <conditionalFormatting sqref="AC16:AC45">
    <cfRule type="cellIs" dxfId="4" priority="113" operator="equal">
      <formula>"Bajo"</formula>
    </cfRule>
  </conditionalFormatting>
  <conditionalFormatting sqref="AD10:AD11 AD13:AD14 AD16:AD17 AD21:AD22">
    <cfRule type="cellIs" dxfId="6" priority="114" operator="equal">
      <formula>"Extremo"</formula>
    </cfRule>
  </conditionalFormatting>
  <conditionalFormatting sqref="AD10:AD11 AD13:AD14 AD16:AD17 AD21:AD22">
    <cfRule type="cellIs" dxfId="7" priority="115" operator="equal">
      <formula>"Alto"</formula>
    </cfRule>
  </conditionalFormatting>
  <conditionalFormatting sqref="AD10:AD11 AD13:AD14 AD16:AD17 AD21:AD22">
    <cfRule type="cellIs" dxfId="8" priority="116" operator="equal">
      <formula>"Moderado"</formula>
    </cfRule>
  </conditionalFormatting>
  <conditionalFormatting sqref="AD10:AD11 AD13:AD14 AD16:AD17 AD21:AD22">
    <cfRule type="cellIs" dxfId="4" priority="117" operator="equal">
      <formula>"Bajo"</formula>
    </cfRule>
  </conditionalFormatting>
  <conditionalFormatting sqref="AD26:AD27">
    <cfRule type="cellIs" dxfId="6" priority="118" operator="equal">
      <formula>"Extremo"</formula>
    </cfRule>
  </conditionalFormatting>
  <conditionalFormatting sqref="AD26:AD27">
    <cfRule type="cellIs" dxfId="7" priority="119" operator="equal">
      <formula>"Alto"</formula>
    </cfRule>
  </conditionalFormatting>
  <conditionalFormatting sqref="AD26:AD27">
    <cfRule type="cellIs" dxfId="8" priority="120" operator="equal">
      <formula>"Moderado"</formula>
    </cfRule>
  </conditionalFormatting>
  <conditionalFormatting sqref="AD26:AD27">
    <cfRule type="cellIs" dxfId="4" priority="121" operator="equal">
      <formula>"Bajo"</formula>
    </cfRule>
  </conditionalFormatting>
  <conditionalFormatting sqref="AD31:AD32">
    <cfRule type="cellIs" dxfId="6" priority="122" operator="equal">
      <formula>"Extremo"</formula>
    </cfRule>
  </conditionalFormatting>
  <conditionalFormatting sqref="AD31:AD32">
    <cfRule type="cellIs" dxfId="7" priority="123" operator="equal">
      <formula>"Alto"</formula>
    </cfRule>
  </conditionalFormatting>
  <conditionalFormatting sqref="AD31:AD32">
    <cfRule type="cellIs" dxfId="8" priority="124" operator="equal">
      <formula>"Moderado"</formula>
    </cfRule>
  </conditionalFormatting>
  <conditionalFormatting sqref="AD31:AD32">
    <cfRule type="cellIs" dxfId="4" priority="125" operator="equal">
      <formula>"Bajo"</formula>
    </cfRule>
  </conditionalFormatting>
  <conditionalFormatting sqref="AD36:AD37">
    <cfRule type="cellIs" dxfId="6" priority="126" operator="equal">
      <formula>"Extremo"</formula>
    </cfRule>
  </conditionalFormatting>
  <conditionalFormatting sqref="AD36:AD37">
    <cfRule type="cellIs" dxfId="7" priority="127" operator="equal">
      <formula>"Alto"</formula>
    </cfRule>
  </conditionalFormatting>
  <conditionalFormatting sqref="AD36:AD37">
    <cfRule type="cellIs" dxfId="8" priority="128" operator="equal">
      <formula>"Moderado"</formula>
    </cfRule>
  </conditionalFormatting>
  <conditionalFormatting sqref="AD36:AD37">
    <cfRule type="cellIs" dxfId="4" priority="129" operator="equal">
      <formula>"Bajo"</formula>
    </cfRule>
  </conditionalFormatting>
  <conditionalFormatting sqref="AD41:AD42">
    <cfRule type="cellIs" dxfId="6" priority="130" operator="equal">
      <formula>"Extremo"</formula>
    </cfRule>
  </conditionalFormatting>
  <conditionalFormatting sqref="AD41:AD42">
    <cfRule type="cellIs" dxfId="7" priority="131" operator="equal">
      <formula>"Alto"</formula>
    </cfRule>
  </conditionalFormatting>
  <conditionalFormatting sqref="AD41:AD42">
    <cfRule type="cellIs" dxfId="8" priority="132" operator="equal">
      <formula>"Moderado"</formula>
    </cfRule>
  </conditionalFormatting>
  <conditionalFormatting sqref="AD41:AD42">
    <cfRule type="cellIs" dxfId="4" priority="133" operator="equal">
      <formula>"Bajo"</formula>
    </cfRule>
  </conditionalFormatting>
  <dataValidations>
    <dataValidation type="list" allowBlank="1" showErrorMessage="1" sqref="S16:S45">
      <formula1>'Tabla Valoración controles'!$D$7:$D$8</formula1>
    </dataValidation>
    <dataValidation type="list" allowBlank="1" showErrorMessage="1" sqref="R16:R45">
      <formula1>'Tabla Valoración controles'!$D$4:$D$6</formula1>
    </dataValidation>
    <dataValidation type="list" allowBlank="1" showErrorMessage="1" sqref="U16:U45">
      <formula1>'Tabla Valoración controles'!$D$9:$D$10</formula1>
    </dataValidation>
    <dataValidation type="list" allowBlank="1" showErrorMessage="1" sqref="V16:V45">
      <formula1>'Tabla Valoración controles'!$D$11:$D$12</formula1>
    </dataValidation>
    <dataValidation type="list" allowBlank="1" showErrorMessage="1" sqref="F16 F19:F21 F24:F26 F29:F31 F34:F36 F39:F41 F44:F45">
      <formula1>'Opciones Tratamiento'!$B$13:$B$19</formula1>
    </dataValidation>
    <dataValidation type="list" allowBlank="1" showErrorMessage="1" sqref="W16:W45">
      <formula1>'Tabla Valoración controles'!$D$13:$D$14</formula1>
    </dataValidation>
    <dataValidation type="list" allowBlank="1" showErrorMessage="1" sqref="AE16 AE19:AE21 AE24:AE26 AE29:AE31 AE34:AE36 AE39:AE41 AE44:AE45">
      <formula1>'Opciones Tratamiento'!$B$2:$B$5</formula1>
    </dataValidation>
    <dataValidation type="list" allowBlank="1" showErrorMessage="1" sqref="J16 J19:J21 J24:J26 J29:J31 J34:J36 J39:J41 J44:J45">
      <formula1>'Tabla Impacto'!$F$210:$F$221</formula1>
    </dataValidation>
    <dataValidation type="list" allowBlank="1" showErrorMessage="1" sqref="B16 B19:B21 B24:B26 B29:B31 B34:B36 B39:B41 B44:B45">
      <formula1>'Opciones Tratamiento'!$E$2:$E$4</formula1>
    </dataValidation>
    <dataValidation type="list" allowBlank="1" showErrorMessage="1" sqref="AK16:AK45">
      <formula1>'Opciones Tratamiento'!$B$9:$B$10</formula1>
    </dataValidation>
  </dataValidation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8.75"/>
    <col customWidth="1" min="2" max="6" width="10.0"/>
  </cols>
  <sheetData>
    <row r="3" ht="12.75" customHeight="1">
      <c r="A3" s="291" t="s">
        <v>63</v>
      </c>
    </row>
    <row r="4" ht="12.75" customHeight="1">
      <c r="A4" s="291" t="s">
        <v>205</v>
      </c>
    </row>
    <row r="5" ht="12.75" customHeight="1">
      <c r="A5" s="291" t="s">
        <v>207</v>
      </c>
    </row>
    <row r="6" ht="12.75" customHeight="1">
      <c r="A6" s="291" t="s">
        <v>209</v>
      </c>
    </row>
    <row r="7" ht="12.75" customHeight="1">
      <c r="A7" s="291" t="s">
        <v>211</v>
      </c>
    </row>
    <row r="8" ht="12.75" customHeight="1">
      <c r="A8" s="291" t="s">
        <v>64</v>
      </c>
    </row>
    <row r="9" ht="12.75" customHeight="1">
      <c r="A9" s="291" t="s">
        <v>216</v>
      </c>
    </row>
    <row r="10" ht="12.75" customHeight="1">
      <c r="A10" s="291" t="s">
        <v>65</v>
      </c>
    </row>
    <row r="11" ht="12.75" customHeight="1">
      <c r="A11" s="291" t="s">
        <v>219</v>
      </c>
    </row>
    <row r="12" ht="12.75" customHeight="1">
      <c r="A12" s="291" t="s">
        <v>251</v>
      </c>
    </row>
    <row r="13" ht="12.75" customHeight="1">
      <c r="A13" s="291" t="s">
        <v>252</v>
      </c>
    </row>
    <row r="14" ht="12.75" customHeight="1">
      <c r="A14" s="291" t="s">
        <v>253</v>
      </c>
    </row>
    <row r="15" ht="12.75" customHeight="1">
      <c r="A15" s="292"/>
    </row>
    <row r="16" ht="12.75" customHeight="1">
      <c r="A16" s="291" t="s">
        <v>254</v>
      </c>
    </row>
    <row r="17" ht="12.75" customHeight="1">
      <c r="A17" s="291" t="s">
        <v>239</v>
      </c>
    </row>
    <row r="18" ht="12.75" customHeight="1">
      <c r="A18" s="291" t="s">
        <v>240</v>
      </c>
    </row>
    <row r="19" ht="12.75" customHeight="1">
      <c r="A19" s="292"/>
    </row>
    <row r="20" ht="12.75" customHeight="1">
      <c r="A20" s="291" t="s">
        <v>244</v>
      </c>
    </row>
    <row r="21" ht="12.75" customHeight="1">
      <c r="A21" s="291" t="s">
        <v>245</v>
      </c>
    </row>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
    <col customWidth="1" min="2" max="3" width="21.63"/>
    <col customWidth="1" min="4" max="4" width="14.0"/>
    <col customWidth="1" min="5" max="5" width="21.63"/>
    <col customWidth="1" min="6" max="6" width="24.25"/>
    <col customWidth="1" min="7" max="8" width="21.63"/>
  </cols>
  <sheetData>
    <row r="2">
      <c r="B2" s="81" t="s">
        <v>79</v>
      </c>
      <c r="C2" s="82"/>
      <c r="D2" s="82"/>
      <c r="E2" s="82"/>
      <c r="F2" s="82"/>
      <c r="G2" s="82"/>
      <c r="H2" s="83"/>
    </row>
    <row r="3">
      <c r="B3" s="84"/>
      <c r="C3" s="85"/>
      <c r="D3" s="85"/>
      <c r="E3" s="85"/>
      <c r="F3" s="85"/>
      <c r="G3" s="85"/>
      <c r="H3" s="86"/>
    </row>
    <row r="4" ht="63.0" customHeight="1">
      <c r="B4" s="87" t="s">
        <v>80</v>
      </c>
      <c r="H4" s="8"/>
    </row>
    <row r="5" ht="63.0" customHeight="1">
      <c r="B5" s="88"/>
      <c r="C5" s="26"/>
      <c r="D5" s="26"/>
      <c r="E5" s="26"/>
      <c r="F5" s="26"/>
      <c r="G5" s="26"/>
      <c r="H5" s="89"/>
    </row>
    <row r="6">
      <c r="B6" s="90" t="s">
        <v>81</v>
      </c>
      <c r="C6" s="91"/>
      <c r="D6" s="91"/>
      <c r="E6" s="91"/>
      <c r="F6" s="91"/>
      <c r="G6" s="91"/>
      <c r="H6" s="92"/>
    </row>
    <row r="7" ht="95.25" customHeight="1">
      <c r="B7" s="93" t="s">
        <v>82</v>
      </c>
      <c r="C7" s="94"/>
      <c r="D7" s="94"/>
      <c r="E7" s="94"/>
      <c r="F7" s="94"/>
      <c r="G7" s="94"/>
      <c r="H7" s="95"/>
    </row>
    <row r="8">
      <c r="B8" s="96"/>
      <c r="C8" s="97"/>
      <c r="D8" s="97"/>
      <c r="E8" s="97"/>
      <c r="F8" s="97"/>
      <c r="G8" s="97"/>
      <c r="H8" s="98"/>
    </row>
    <row r="9" ht="16.5" customHeight="1">
      <c r="B9" s="99" t="s">
        <v>83</v>
      </c>
      <c r="H9" s="8"/>
    </row>
    <row r="10" ht="44.25" customHeight="1">
      <c r="B10" s="7"/>
      <c r="H10" s="8"/>
    </row>
    <row r="11">
      <c r="B11" s="100"/>
      <c r="C11" s="101"/>
      <c r="D11" s="102"/>
      <c r="E11" s="103"/>
      <c r="F11" s="103"/>
      <c r="G11" s="103"/>
      <c r="H11" s="104"/>
    </row>
    <row r="12">
      <c r="B12" s="100"/>
      <c r="C12" s="105" t="s">
        <v>84</v>
      </c>
      <c r="D12" s="106"/>
      <c r="E12" s="107" t="s">
        <v>85</v>
      </c>
      <c r="F12" s="108"/>
      <c r="G12" s="101"/>
      <c r="H12" s="104"/>
    </row>
    <row r="13" ht="35.25" customHeight="1">
      <c r="B13" s="100"/>
      <c r="C13" s="109" t="s">
        <v>86</v>
      </c>
      <c r="D13" s="110"/>
      <c r="E13" s="111" t="s">
        <v>87</v>
      </c>
      <c r="F13" s="112"/>
      <c r="G13" s="101"/>
      <c r="H13" s="104"/>
    </row>
    <row r="14" ht="17.25" customHeight="1">
      <c r="B14" s="100"/>
      <c r="C14" s="109" t="s">
        <v>88</v>
      </c>
      <c r="D14" s="110"/>
      <c r="E14" s="111" t="s">
        <v>89</v>
      </c>
      <c r="F14" s="112"/>
      <c r="G14" s="101"/>
      <c r="H14" s="104"/>
    </row>
    <row r="15" ht="19.5" customHeight="1">
      <c r="B15" s="100"/>
      <c r="C15" s="109" t="s">
        <v>90</v>
      </c>
      <c r="D15" s="110"/>
      <c r="E15" s="111" t="s">
        <v>91</v>
      </c>
      <c r="F15" s="112"/>
      <c r="G15" s="101"/>
      <c r="H15" s="104"/>
    </row>
    <row r="16" ht="69.75" customHeight="1">
      <c r="B16" s="100"/>
      <c r="C16" s="109" t="s">
        <v>92</v>
      </c>
      <c r="D16" s="110"/>
      <c r="E16" s="111" t="s">
        <v>93</v>
      </c>
      <c r="F16" s="112"/>
      <c r="G16" s="101"/>
      <c r="H16" s="104"/>
    </row>
    <row r="17" ht="34.5" customHeight="1">
      <c r="C17" s="113" t="s">
        <v>23</v>
      </c>
      <c r="D17" s="114"/>
      <c r="E17" s="115" t="s">
        <v>94</v>
      </c>
      <c r="F17" s="116"/>
    </row>
    <row r="18" ht="27.75" customHeight="1">
      <c r="C18" s="113" t="s">
        <v>24</v>
      </c>
      <c r="D18" s="114"/>
      <c r="E18" s="115" t="s">
        <v>95</v>
      </c>
      <c r="F18" s="116"/>
    </row>
    <row r="19" ht="28.5" customHeight="1">
      <c r="C19" s="113" t="s">
        <v>25</v>
      </c>
      <c r="D19" s="114"/>
      <c r="E19" s="115" t="s">
        <v>96</v>
      </c>
      <c r="F19" s="116"/>
    </row>
    <row r="20" ht="72.75" customHeight="1">
      <c r="C20" s="113" t="s">
        <v>26</v>
      </c>
      <c r="D20" s="114"/>
      <c r="E20" s="115" t="s">
        <v>97</v>
      </c>
      <c r="F20" s="116"/>
    </row>
    <row r="21" ht="64.5" customHeight="1">
      <c r="C21" s="113" t="s">
        <v>27</v>
      </c>
      <c r="D21" s="114"/>
      <c r="E21" s="115" t="s">
        <v>98</v>
      </c>
      <c r="F21" s="116"/>
    </row>
    <row r="22" ht="71.25" customHeight="1">
      <c r="C22" s="113" t="s">
        <v>99</v>
      </c>
      <c r="D22" s="114"/>
      <c r="E22" s="115" t="s">
        <v>100</v>
      </c>
      <c r="F22" s="116"/>
    </row>
    <row r="23" ht="55.5" customHeight="1">
      <c r="C23" s="113" t="s">
        <v>101</v>
      </c>
      <c r="D23" s="114"/>
      <c r="E23" s="115" t="s">
        <v>102</v>
      </c>
      <c r="F23" s="116"/>
    </row>
    <row r="24" ht="42.0" customHeight="1">
      <c r="C24" s="113" t="s">
        <v>34</v>
      </c>
      <c r="D24" s="114"/>
      <c r="E24" s="115" t="s">
        <v>103</v>
      </c>
      <c r="F24" s="116"/>
    </row>
    <row r="25" ht="59.25" customHeight="1">
      <c r="C25" s="113" t="s">
        <v>36</v>
      </c>
      <c r="D25" s="114"/>
      <c r="E25" s="115" t="s">
        <v>104</v>
      </c>
      <c r="F25" s="116"/>
    </row>
    <row r="26" ht="23.25" customHeight="1">
      <c r="C26" s="113" t="s">
        <v>37</v>
      </c>
      <c r="D26" s="114"/>
      <c r="E26" s="115" t="s">
        <v>105</v>
      </c>
      <c r="F26" s="116"/>
    </row>
    <row r="27" ht="30.75" customHeight="1">
      <c r="C27" s="113" t="s">
        <v>106</v>
      </c>
      <c r="D27" s="114"/>
      <c r="E27" s="115" t="s">
        <v>107</v>
      </c>
      <c r="F27" s="116"/>
    </row>
    <row r="28" ht="35.25" customHeight="1">
      <c r="C28" s="113" t="s">
        <v>108</v>
      </c>
      <c r="D28" s="114"/>
      <c r="E28" s="115" t="s">
        <v>109</v>
      </c>
      <c r="F28" s="116"/>
    </row>
    <row r="29" ht="33.0" customHeight="1">
      <c r="C29" s="113" t="s">
        <v>110</v>
      </c>
      <c r="D29" s="114"/>
      <c r="E29" s="115" t="s">
        <v>109</v>
      </c>
      <c r="F29" s="116"/>
    </row>
    <row r="30" ht="30.0" customHeight="1">
      <c r="C30" s="113" t="s">
        <v>111</v>
      </c>
      <c r="D30" s="114"/>
      <c r="E30" s="115" t="s">
        <v>112</v>
      </c>
      <c r="F30" s="116"/>
    </row>
    <row r="31" ht="35.25" customHeight="1">
      <c r="C31" s="113" t="s">
        <v>113</v>
      </c>
      <c r="D31" s="114"/>
      <c r="E31" s="115" t="s">
        <v>114</v>
      </c>
      <c r="F31" s="116"/>
    </row>
    <row r="32" ht="31.5" customHeight="1">
      <c r="C32" s="113" t="s">
        <v>115</v>
      </c>
      <c r="D32" s="114"/>
      <c r="E32" s="115" t="s">
        <v>116</v>
      </c>
      <c r="F32" s="116"/>
    </row>
    <row r="33" ht="35.25" customHeight="1">
      <c r="B33" s="100"/>
      <c r="C33" s="113" t="s">
        <v>117</v>
      </c>
      <c r="D33" s="114"/>
      <c r="E33" s="115" t="s">
        <v>118</v>
      </c>
      <c r="F33" s="116"/>
      <c r="G33" s="101"/>
      <c r="H33" s="104"/>
    </row>
    <row r="34" ht="59.25" customHeight="1">
      <c r="B34" s="100"/>
      <c r="C34" s="113" t="s">
        <v>119</v>
      </c>
      <c r="D34" s="114"/>
      <c r="E34" s="115" t="s">
        <v>120</v>
      </c>
      <c r="F34" s="116"/>
      <c r="G34" s="101"/>
      <c r="H34" s="104"/>
    </row>
    <row r="35" ht="29.25" customHeight="1">
      <c r="B35" s="100"/>
      <c r="C35" s="113" t="s">
        <v>44</v>
      </c>
      <c r="D35" s="114"/>
      <c r="E35" s="115" t="s">
        <v>121</v>
      </c>
      <c r="F35" s="116"/>
      <c r="G35" s="101"/>
      <c r="H35" s="104"/>
    </row>
    <row r="36" ht="82.5" customHeight="1">
      <c r="B36" s="100"/>
      <c r="C36" s="113" t="s">
        <v>122</v>
      </c>
      <c r="D36" s="114"/>
      <c r="E36" s="115" t="s">
        <v>123</v>
      </c>
      <c r="F36" s="116"/>
      <c r="G36" s="101"/>
      <c r="H36" s="104"/>
    </row>
    <row r="37" ht="46.5" customHeight="1">
      <c r="B37" s="100"/>
      <c r="C37" s="113" t="s">
        <v>49</v>
      </c>
      <c r="D37" s="114"/>
      <c r="E37" s="115" t="s">
        <v>124</v>
      </c>
      <c r="F37" s="116"/>
      <c r="G37" s="101"/>
      <c r="H37" s="104"/>
    </row>
    <row r="38" ht="6.75" customHeight="1">
      <c r="B38" s="100"/>
      <c r="C38" s="117"/>
      <c r="D38" s="118"/>
      <c r="E38" s="119"/>
      <c r="F38" s="120"/>
      <c r="G38" s="101"/>
      <c r="H38" s="104"/>
    </row>
    <row r="39" ht="15.75" customHeight="1">
      <c r="B39" s="100"/>
      <c r="C39" s="121"/>
      <c r="D39" s="121"/>
      <c r="E39" s="122"/>
      <c r="F39" s="122"/>
      <c r="G39" s="101"/>
      <c r="H39" s="104"/>
    </row>
    <row r="40" ht="21.0" customHeight="1">
      <c r="B40" s="123" t="s">
        <v>125</v>
      </c>
      <c r="C40" s="35"/>
      <c r="D40" s="35"/>
      <c r="E40" s="35"/>
      <c r="F40" s="35"/>
      <c r="G40" s="35"/>
      <c r="H40" s="124"/>
    </row>
    <row r="41" ht="20.25" customHeight="1">
      <c r="B41" s="123" t="s">
        <v>126</v>
      </c>
      <c r="C41" s="35"/>
      <c r="D41" s="35"/>
      <c r="E41" s="35"/>
      <c r="F41" s="35"/>
      <c r="G41" s="35"/>
      <c r="H41" s="124"/>
    </row>
    <row r="42" ht="20.25" customHeight="1">
      <c r="B42" s="123" t="s">
        <v>127</v>
      </c>
      <c r="C42" s="35"/>
      <c r="D42" s="35"/>
      <c r="E42" s="35"/>
      <c r="F42" s="35"/>
      <c r="G42" s="35"/>
      <c r="H42" s="124"/>
    </row>
    <row r="43" ht="20.25" customHeight="1">
      <c r="B43" s="123" t="s">
        <v>128</v>
      </c>
      <c r="C43" s="35"/>
      <c r="D43" s="35"/>
      <c r="E43" s="35"/>
      <c r="F43" s="35"/>
      <c r="G43" s="35"/>
      <c r="H43" s="124"/>
    </row>
    <row r="44" ht="15.75" customHeight="1">
      <c r="B44" s="123" t="s">
        <v>129</v>
      </c>
      <c r="C44" s="35"/>
      <c r="D44" s="35"/>
      <c r="E44" s="35"/>
      <c r="F44" s="35"/>
      <c r="G44" s="35"/>
      <c r="H44" s="124"/>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C37:D37"/>
    <mergeCell ref="C38:D38"/>
    <mergeCell ref="C30:D30"/>
    <mergeCell ref="C31:D31"/>
    <mergeCell ref="C32:D32"/>
    <mergeCell ref="C33:D33"/>
    <mergeCell ref="C34:D34"/>
    <mergeCell ref="C35:D35"/>
    <mergeCell ref="C36:D36"/>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C18:D18"/>
    <mergeCell ref="C19:D19"/>
    <mergeCell ref="C20:D20"/>
    <mergeCell ref="C21:D21"/>
    <mergeCell ref="C22:D22"/>
    <mergeCell ref="E17:F17"/>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B43:H43"/>
    <mergeCell ref="B44:H44"/>
    <mergeCell ref="E31:F31"/>
    <mergeCell ref="E32:F32"/>
    <mergeCell ref="E33:F33"/>
    <mergeCell ref="E34:F34"/>
    <mergeCell ref="E35:F35"/>
    <mergeCell ref="E36:F36"/>
    <mergeCell ref="E37:F37"/>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39" width="5.0"/>
    <col customWidth="1" min="40" max="40" width="9.38"/>
    <col customWidth="1" min="41" max="46" width="5.0"/>
  </cols>
  <sheetData>
    <row r="2" ht="18.0" customHeight="1">
      <c r="B2" s="125" t="s">
        <v>130</v>
      </c>
      <c r="J2" s="126" t="s">
        <v>23</v>
      </c>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8"/>
      <c r="AN2" s="129"/>
      <c r="AO2" s="129"/>
      <c r="AP2" s="129"/>
      <c r="AQ2" s="129"/>
      <c r="AR2" s="129"/>
      <c r="AS2" s="129"/>
      <c r="AT2" s="129"/>
    </row>
    <row r="3" ht="18.75" customHeight="1">
      <c r="J3" s="130"/>
      <c r="AM3" s="131"/>
      <c r="AN3" s="129"/>
      <c r="AO3" s="129"/>
      <c r="AP3" s="129"/>
      <c r="AQ3" s="129"/>
      <c r="AR3" s="129"/>
      <c r="AS3" s="129"/>
      <c r="AT3" s="129"/>
    </row>
    <row r="4" ht="15.0" customHeight="1">
      <c r="J4" s="132"/>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4"/>
      <c r="AN4" s="129"/>
      <c r="AO4" s="129"/>
      <c r="AP4" s="129"/>
      <c r="AQ4" s="129"/>
      <c r="AR4" s="129"/>
      <c r="AS4" s="129"/>
      <c r="AT4" s="129"/>
    </row>
    <row r="5">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row>
    <row r="6" ht="15.0" customHeight="1">
      <c r="B6" s="135" t="s">
        <v>131</v>
      </c>
      <c r="C6" s="127"/>
      <c r="D6" s="136"/>
      <c r="E6" s="137" t="s">
        <v>132</v>
      </c>
      <c r="F6" s="2"/>
      <c r="G6" s="2"/>
      <c r="H6" s="2"/>
      <c r="I6" s="3"/>
      <c r="J6" s="138" t="str">
        <f>IF(AND('Mapa final'!$H$16="Muy Alta",'Mapa final'!$L$16="Leve"),CONCATENATE("R",'Mapa final'!$A$16),"")</f>
        <v>#REF!</v>
      </c>
      <c r="K6" s="139"/>
      <c r="L6" s="140" t="str">
        <f>IF(AND('Mapa final'!$H$21="Muy Alta",'Mapa final'!$L$21="Leve"),CONCATENATE("R",'Mapa final'!$A$21),"")</f>
        <v>#REF!</v>
      </c>
      <c r="M6" s="139"/>
      <c r="N6" s="140" t="str">
        <f>IF(AND('Mapa final'!$H$26="Muy Alta",'Mapa final'!$L$26="Leve"),CONCATENATE("R",'Mapa final'!$A$26),"")</f>
        <v>#REF!</v>
      </c>
      <c r="O6" s="3"/>
      <c r="P6" s="138" t="str">
        <f>IF(AND('Mapa final'!$H$16="Muy Alta",'Mapa final'!$L$16="Menor"),CONCATENATE("R",'Mapa final'!$A$16),"")</f>
        <v>#REF!</v>
      </c>
      <c r="Q6" s="139"/>
      <c r="R6" s="140" t="str">
        <f>IF(AND('Mapa final'!$H$21="Muy Alta",'Mapa final'!$L$21="Menor"),CONCATENATE("R",'Mapa final'!$A$21),"")</f>
        <v>#REF!</v>
      </c>
      <c r="S6" s="139"/>
      <c r="T6" s="140" t="str">
        <f>IF(AND('Mapa final'!$H$26="Muy Alta",'Mapa final'!$L$26="Menor"),CONCATENATE("R",'Mapa final'!$A$26),"")</f>
        <v>#REF!</v>
      </c>
      <c r="U6" s="3"/>
      <c r="V6" s="138" t="str">
        <f>IF(AND('Mapa final'!$H$16="Muy Alta",'Mapa final'!$L$16="Moderado"),CONCATENATE("R",'Mapa final'!$A$16),"")</f>
        <v>#REF!</v>
      </c>
      <c r="W6" s="139"/>
      <c r="X6" s="140" t="str">
        <f>IF(AND('Mapa final'!$H$21="Muy Alta",'Mapa final'!$L$21="Moderado"),CONCATENATE("R",'Mapa final'!$A$21),"")</f>
        <v>#REF!</v>
      </c>
      <c r="Y6" s="139"/>
      <c r="Z6" s="140" t="str">
        <f>IF(AND('Mapa final'!$H$26="Muy Alta",'Mapa final'!$L$26="Moderado"),CONCATENATE("R",'Mapa final'!$A$26),"")</f>
        <v>#REF!</v>
      </c>
      <c r="AA6" s="3"/>
      <c r="AB6" s="138" t="str">
        <f>IF(AND('Mapa final'!$H$16="Muy Alta",'Mapa final'!$L$16="Mayor"),CONCATENATE("R",'Mapa final'!$A$16),"")</f>
        <v>#REF!</v>
      </c>
      <c r="AC6" s="139"/>
      <c r="AD6" s="140" t="str">
        <f>IF(AND('Mapa final'!$H$21="Muy Alta",'Mapa final'!$L$21="Mayor"),CONCATENATE("R",'Mapa final'!$A$21),"")</f>
        <v>#REF!</v>
      </c>
      <c r="AE6" s="139"/>
      <c r="AF6" s="140" t="str">
        <f>IF(AND('Mapa final'!$H$26="Muy Alta",'Mapa final'!$L$26="Mayor"),CONCATENATE("R",'Mapa final'!$A$26),"")</f>
        <v>#REF!</v>
      </c>
      <c r="AG6" s="3"/>
      <c r="AH6" s="141" t="str">
        <f>IF(AND('Mapa final'!$H$16="Muy Alta",'Mapa final'!$L$16="Catastrófico"),CONCATENATE("R",'Mapa final'!$A$16),"")</f>
        <v>#REF!</v>
      </c>
      <c r="AI6" s="139"/>
      <c r="AJ6" s="142" t="str">
        <f>IF(AND('Mapa final'!$H$21="Muy Alta",'Mapa final'!$L$21="Catastrófico"),CONCATENATE("R",'Mapa final'!$A$21),"")</f>
        <v>#REF!</v>
      </c>
      <c r="AK6" s="139"/>
      <c r="AL6" s="142" t="str">
        <f>IF(AND('Mapa final'!$H$26="Muy Alta",'Mapa final'!$L$26="Catastrófico"),CONCATENATE("R",'Mapa final'!$A$26),"")</f>
        <v>#REF!</v>
      </c>
      <c r="AM6" s="3"/>
      <c r="AO6" s="143" t="s">
        <v>133</v>
      </c>
      <c r="AP6" s="144"/>
      <c r="AQ6" s="144"/>
      <c r="AR6" s="144"/>
      <c r="AS6" s="144"/>
      <c r="AT6" s="145"/>
    </row>
    <row r="7" ht="15.0" customHeight="1">
      <c r="B7" s="130"/>
      <c r="D7" s="8"/>
      <c r="E7" s="7"/>
      <c r="I7" s="8"/>
      <c r="J7" s="146"/>
      <c r="K7" s="134"/>
      <c r="L7" s="132"/>
      <c r="M7" s="134"/>
      <c r="N7" s="132"/>
      <c r="O7" s="147"/>
      <c r="P7" s="146"/>
      <c r="Q7" s="134"/>
      <c r="R7" s="132"/>
      <c r="S7" s="134"/>
      <c r="T7" s="132"/>
      <c r="U7" s="147"/>
      <c r="V7" s="146"/>
      <c r="W7" s="134"/>
      <c r="X7" s="132"/>
      <c r="Y7" s="134"/>
      <c r="Z7" s="132"/>
      <c r="AA7" s="147"/>
      <c r="AB7" s="146"/>
      <c r="AC7" s="134"/>
      <c r="AD7" s="132"/>
      <c r="AE7" s="134"/>
      <c r="AF7" s="132"/>
      <c r="AG7" s="147"/>
      <c r="AH7" s="146"/>
      <c r="AI7" s="134"/>
      <c r="AJ7" s="132"/>
      <c r="AK7" s="134"/>
      <c r="AL7" s="132"/>
      <c r="AM7" s="147"/>
      <c r="AN7" s="129"/>
      <c r="AO7" s="148"/>
      <c r="AT7" s="149"/>
    </row>
    <row r="8" ht="15.0" customHeight="1">
      <c r="B8" s="130"/>
      <c r="D8" s="8"/>
      <c r="E8" s="7"/>
      <c r="I8" s="8"/>
      <c r="J8" s="150" t="str">
        <f>IF(AND('Mapa final'!$H$31="Muy Alta",'Mapa final'!$L$31="Leve"),CONCATENATE("R",'Mapa final'!$A$31),"")</f>
        <v>#REF!</v>
      </c>
      <c r="K8" s="128"/>
      <c r="L8" s="151" t="str">
        <f>IF(AND('Mapa final'!$H$36="Muy Alta",'Mapa final'!$L$36="Leve"),CONCATENATE("R",'Mapa final'!$A$36),"")</f>
        <v>#REF!</v>
      </c>
      <c r="M8" s="128"/>
      <c r="N8" s="151" t="str">
        <f>IF(AND('Mapa final'!$H$41="Muy Alta",'Mapa final'!$L$41="Leve"),CONCATENATE("R",'Mapa final'!$A$41),"")</f>
        <v>#REF!</v>
      </c>
      <c r="O8" s="136"/>
      <c r="P8" s="150" t="str">
        <f>IF(AND('Mapa final'!$H$31="Muy Alta",'Mapa final'!$L$31="Menor"),CONCATENATE("R",'Mapa final'!$A$31),"")</f>
        <v>#REF!</v>
      </c>
      <c r="Q8" s="128"/>
      <c r="R8" s="151" t="str">
        <f>IF(AND('Mapa final'!$H$36="Muy Alta",'Mapa final'!$L$36="Menor"),CONCATENATE("R",'Mapa final'!$A$36),"")</f>
        <v>#REF!</v>
      </c>
      <c r="S8" s="128"/>
      <c r="T8" s="151" t="str">
        <f>IF(AND('Mapa final'!$H$41="Muy Alta",'Mapa final'!$L$41="Menor"),CONCATENATE("R",'Mapa final'!$A$41),"")</f>
        <v>#REF!</v>
      </c>
      <c r="U8" s="136"/>
      <c r="V8" s="150" t="str">
        <f>IF(AND('Mapa final'!$H$31="Muy Alta",'Mapa final'!$L$31="Moderado"),CONCATENATE("R",'Mapa final'!$A$31),"")</f>
        <v>#REF!</v>
      </c>
      <c r="W8" s="128"/>
      <c r="X8" s="151" t="str">
        <f>IF(AND('Mapa final'!$H$36="Muy Alta",'Mapa final'!$L$36="Moderado"),CONCATENATE("R",'Mapa final'!$A$36),"")</f>
        <v>#REF!</v>
      </c>
      <c r="Y8" s="128"/>
      <c r="Z8" s="151" t="str">
        <f>IF(AND('Mapa final'!$H$41="Muy Alta",'Mapa final'!$L$41="Moderado"),CONCATENATE("R",'Mapa final'!$A$41),"")</f>
        <v>#REF!</v>
      </c>
      <c r="AA8" s="136"/>
      <c r="AB8" s="150" t="str">
        <f>IF(AND('Mapa final'!$H$31="Muy Alta",'Mapa final'!$L$31="Mayor"),CONCATENATE("R",'Mapa final'!$A$31),"")</f>
        <v>#REF!</v>
      </c>
      <c r="AC8" s="128"/>
      <c r="AD8" s="151" t="str">
        <f>IF(AND('Mapa final'!$H$36="Muy Alta",'Mapa final'!$L$36="Mayor"),CONCATENATE("R",'Mapa final'!$A$36),"")</f>
        <v>#REF!</v>
      </c>
      <c r="AE8" s="128"/>
      <c r="AF8" s="151" t="str">
        <f>IF(AND('Mapa final'!$H$41="Muy Alta",'Mapa final'!$L$41="Mayor"),CONCATENATE("R",'Mapa final'!$A$41),"")</f>
        <v>#REF!</v>
      </c>
      <c r="AG8" s="136"/>
      <c r="AH8" s="152" t="str">
        <f>IF(AND('Mapa final'!$H$31="Muy Alta",'Mapa final'!$L$31="Catastrófico"),CONCATENATE("R",'Mapa final'!$A$31),"")</f>
        <v>#REF!</v>
      </c>
      <c r="AI8" s="128"/>
      <c r="AJ8" s="153" t="str">
        <f>IF(AND('Mapa final'!$H$36="Muy Alta",'Mapa final'!$L$36="Catastrófico"),CONCATENATE("R",'Mapa final'!$A$36),"")</f>
        <v>#REF!</v>
      </c>
      <c r="AK8" s="128"/>
      <c r="AL8" s="153" t="str">
        <f>IF(AND('Mapa final'!$H$41="Muy Alta",'Mapa final'!$L$41="Catastrófico"),CONCATENATE("R",'Mapa final'!$A$41),"")</f>
        <v>#REF!</v>
      </c>
      <c r="AM8" s="136"/>
      <c r="AN8" s="129"/>
      <c r="AO8" s="148"/>
      <c r="AT8" s="149"/>
    </row>
    <row r="9" ht="15.0" customHeight="1">
      <c r="B9" s="130"/>
      <c r="D9" s="8"/>
      <c r="E9" s="7"/>
      <c r="I9" s="8"/>
      <c r="J9" s="146"/>
      <c r="K9" s="134"/>
      <c r="L9" s="132"/>
      <c r="M9" s="134"/>
      <c r="N9" s="132"/>
      <c r="O9" s="147"/>
      <c r="P9" s="146"/>
      <c r="Q9" s="134"/>
      <c r="R9" s="132"/>
      <c r="S9" s="134"/>
      <c r="T9" s="132"/>
      <c r="U9" s="147"/>
      <c r="V9" s="146"/>
      <c r="W9" s="134"/>
      <c r="X9" s="132"/>
      <c r="Y9" s="134"/>
      <c r="Z9" s="132"/>
      <c r="AA9" s="147"/>
      <c r="AB9" s="146"/>
      <c r="AC9" s="134"/>
      <c r="AD9" s="132"/>
      <c r="AE9" s="134"/>
      <c r="AF9" s="132"/>
      <c r="AG9" s="147"/>
      <c r="AH9" s="146"/>
      <c r="AI9" s="134"/>
      <c r="AJ9" s="132"/>
      <c r="AK9" s="134"/>
      <c r="AL9" s="132"/>
      <c r="AM9" s="147"/>
      <c r="AN9" s="129"/>
      <c r="AO9" s="148"/>
      <c r="AT9" s="149"/>
    </row>
    <row r="10" ht="15.0" customHeight="1">
      <c r="B10" s="130"/>
      <c r="D10" s="8"/>
      <c r="E10" s="7"/>
      <c r="I10" s="8"/>
      <c r="J10" s="150" t="str">
        <f>IF(AND('Mapa final'!#REF!="Muy Alta",'Mapa final'!#REF!="Leve"),CONCATENATE("R",'Mapa final'!#REF!),"")</f>
        <v>#ERROR!</v>
      </c>
      <c r="K10" s="128"/>
      <c r="L10" s="151" t="str">
        <f>IF(AND('Mapa final'!#REF!="Muy Alta",'Mapa final'!#REF!="Leve"),CONCATENATE("R",'Mapa final'!#REF!),"")</f>
        <v>#ERROR!</v>
      </c>
      <c r="M10" s="128"/>
      <c r="N10" s="151" t="str">
        <f>IF(AND('Mapa final'!#REF!="Muy Alta",'Mapa final'!#REF!="Leve"),CONCATENATE("R",'Mapa final'!#REF!),"")</f>
        <v>#ERROR!</v>
      </c>
      <c r="O10" s="136"/>
      <c r="P10" s="150" t="str">
        <f>IF(AND('Mapa final'!#REF!="Muy Alta",'Mapa final'!#REF!="Menor"),CONCATENATE("R",'Mapa final'!#REF!),"")</f>
        <v>#ERROR!</v>
      </c>
      <c r="Q10" s="128"/>
      <c r="R10" s="151" t="str">
        <f>IF(AND('Mapa final'!#REF!="Muy Alta",'Mapa final'!#REF!="Menor"),CONCATENATE("R",'Mapa final'!#REF!),"")</f>
        <v>#ERROR!</v>
      </c>
      <c r="S10" s="128"/>
      <c r="T10" s="151" t="str">
        <f>IF(AND('Mapa final'!#REF!="Muy Alta",'Mapa final'!#REF!="Menor"),CONCATENATE("R",'Mapa final'!#REF!),"")</f>
        <v>#ERROR!</v>
      </c>
      <c r="U10" s="136"/>
      <c r="V10" s="150" t="str">
        <f>IF(AND('Mapa final'!#REF!="Muy Alta",'Mapa final'!#REF!="Moderado"),CONCATENATE("R",'Mapa final'!#REF!),"")</f>
        <v>#ERROR!</v>
      </c>
      <c r="W10" s="128"/>
      <c r="X10" s="151" t="str">
        <f>IF(AND('Mapa final'!#REF!="Muy Alta",'Mapa final'!#REF!="Moderado"),CONCATENATE("R",'Mapa final'!#REF!),"")</f>
        <v>#ERROR!</v>
      </c>
      <c r="Y10" s="128"/>
      <c r="Z10" s="151" t="str">
        <f>IF(AND('Mapa final'!#REF!="Muy Alta",'Mapa final'!#REF!="Moderado"),CONCATENATE("R",'Mapa final'!#REF!),"")</f>
        <v>#ERROR!</v>
      </c>
      <c r="AA10" s="136"/>
      <c r="AB10" s="150" t="str">
        <f>IF(AND('Mapa final'!#REF!="Muy Alta",'Mapa final'!#REF!="Mayor"),CONCATENATE("R",'Mapa final'!#REF!),"")</f>
        <v>#ERROR!</v>
      </c>
      <c r="AC10" s="128"/>
      <c r="AD10" s="151" t="str">
        <f>IF(AND('Mapa final'!#REF!="Muy Alta",'Mapa final'!#REF!="Mayor"),CONCATENATE("R",'Mapa final'!#REF!),"")</f>
        <v>#ERROR!</v>
      </c>
      <c r="AE10" s="128"/>
      <c r="AF10" s="151" t="str">
        <f>IF(AND('Mapa final'!#REF!="Muy Alta",'Mapa final'!#REF!="Mayor"),CONCATENATE("R",'Mapa final'!#REF!),"")</f>
        <v>#ERROR!</v>
      </c>
      <c r="AG10" s="136"/>
      <c r="AH10" s="152" t="str">
        <f>IF(AND('Mapa final'!#REF!="Muy Alta",'Mapa final'!#REF!="Catastrófico"),CONCATENATE("R",'Mapa final'!#REF!),"")</f>
        <v>#ERROR!</v>
      </c>
      <c r="AI10" s="128"/>
      <c r="AJ10" s="153" t="str">
        <f>IF(AND('Mapa final'!#REF!="Muy Alta",'Mapa final'!#REF!="Catastrófico"),CONCATENATE("R",'Mapa final'!#REF!),"")</f>
        <v>#ERROR!</v>
      </c>
      <c r="AK10" s="128"/>
      <c r="AL10" s="153" t="str">
        <f>IF(AND('Mapa final'!#REF!="Muy Alta",'Mapa final'!#REF!="Catastrófico"),CONCATENATE("R",'Mapa final'!#REF!),"")</f>
        <v>#ERROR!</v>
      </c>
      <c r="AM10" s="136"/>
      <c r="AN10" s="129"/>
      <c r="AO10" s="148"/>
      <c r="AT10" s="149"/>
    </row>
    <row r="11" ht="15.0" customHeight="1">
      <c r="B11" s="130"/>
      <c r="D11" s="8"/>
      <c r="E11" s="7"/>
      <c r="I11" s="8"/>
      <c r="J11" s="146"/>
      <c r="K11" s="134"/>
      <c r="L11" s="132"/>
      <c r="M11" s="134"/>
      <c r="N11" s="132"/>
      <c r="O11" s="147"/>
      <c r="P11" s="146"/>
      <c r="Q11" s="134"/>
      <c r="R11" s="132"/>
      <c r="S11" s="134"/>
      <c r="T11" s="132"/>
      <c r="U11" s="147"/>
      <c r="V11" s="146"/>
      <c r="W11" s="134"/>
      <c r="X11" s="132"/>
      <c r="Y11" s="134"/>
      <c r="Z11" s="132"/>
      <c r="AA11" s="147"/>
      <c r="AB11" s="146"/>
      <c r="AC11" s="134"/>
      <c r="AD11" s="132"/>
      <c r="AE11" s="134"/>
      <c r="AF11" s="132"/>
      <c r="AG11" s="147"/>
      <c r="AH11" s="146"/>
      <c r="AI11" s="134"/>
      <c r="AJ11" s="132"/>
      <c r="AK11" s="134"/>
      <c r="AL11" s="132"/>
      <c r="AM11" s="147"/>
      <c r="AN11" s="129"/>
      <c r="AO11" s="148"/>
      <c r="AT11" s="149"/>
    </row>
    <row r="12" ht="15.0" customHeight="1">
      <c r="B12" s="130"/>
      <c r="D12" s="8"/>
      <c r="E12" s="7"/>
      <c r="I12" s="8"/>
      <c r="J12" s="150" t="str">
        <f>IF(AND('Mapa final'!#REF!="Muy Alta",'Mapa final'!#REF!="Leve"),CONCATENATE("R",'Mapa final'!#REF!),"")</f>
        <v>#ERROR!</v>
      </c>
      <c r="K12" s="128"/>
      <c r="L12" s="151" t="str">
        <f>IF(AND('Mapa final'!$H$46="Muy Alta",'Mapa final'!$L$46="Leve"),CONCATENATE("R",'Mapa final'!$A$46),"")</f>
        <v/>
      </c>
      <c r="M12" s="128"/>
      <c r="N12" s="151" t="str">
        <f>IF(AND('Mapa final'!$H$52="Muy Alta",'Mapa final'!$L$52="Leve"),CONCATENATE("R",'Mapa final'!$A$52),"")</f>
        <v/>
      </c>
      <c r="O12" s="136"/>
      <c r="P12" s="150" t="str">
        <f>IF(AND('Mapa final'!#REF!="Muy Alta",'Mapa final'!#REF!="Menor"),CONCATENATE("R",'Mapa final'!#REF!),"")</f>
        <v>#ERROR!</v>
      </c>
      <c r="Q12" s="128"/>
      <c r="R12" s="151" t="str">
        <f>IF(AND('Mapa final'!$H$46="Muy Alta",'Mapa final'!$L$46="Menor"),CONCATENATE("R",'Mapa final'!$A$46),"")</f>
        <v/>
      </c>
      <c r="S12" s="128"/>
      <c r="T12" s="151" t="str">
        <f>IF(AND('Mapa final'!$H$52="Muy Alta",'Mapa final'!$L$52="Menor"),CONCATENATE("R",'Mapa final'!$A$52),"")</f>
        <v/>
      </c>
      <c r="U12" s="136"/>
      <c r="V12" s="150" t="str">
        <f>IF(AND('Mapa final'!#REF!="Muy Alta",'Mapa final'!#REF!="Moderado"),CONCATENATE("R",'Mapa final'!#REF!),"")</f>
        <v>#ERROR!</v>
      </c>
      <c r="W12" s="128"/>
      <c r="X12" s="151" t="str">
        <f>IF(AND('Mapa final'!$H$46="Muy Alta",'Mapa final'!$L$46="Moderado"),CONCATENATE("R",'Mapa final'!$A$46),"")</f>
        <v/>
      </c>
      <c r="Y12" s="128"/>
      <c r="Z12" s="151" t="str">
        <f>IF(AND('Mapa final'!$H$52="Muy Alta",'Mapa final'!$L$52="Moderado"),CONCATENATE("R",'Mapa final'!$A$52),"")</f>
        <v/>
      </c>
      <c r="AA12" s="136"/>
      <c r="AB12" s="150" t="str">
        <f>IF(AND('Mapa final'!#REF!="Muy Alta",'Mapa final'!#REF!="Mayor"),CONCATENATE("R",'Mapa final'!#REF!),"")</f>
        <v>#ERROR!</v>
      </c>
      <c r="AC12" s="128"/>
      <c r="AD12" s="151" t="str">
        <f>IF(AND('Mapa final'!$H$46="Muy Alta",'Mapa final'!$L$46="Mayor"),CONCATENATE("R",'Mapa final'!$A$46),"")</f>
        <v/>
      </c>
      <c r="AE12" s="128"/>
      <c r="AF12" s="151" t="str">
        <f>IF(AND('Mapa final'!$H$52="Muy Alta",'Mapa final'!$L$52="Mayor"),CONCATENATE("R",'Mapa final'!$A$52),"")</f>
        <v/>
      </c>
      <c r="AG12" s="136"/>
      <c r="AH12" s="152" t="str">
        <f>IF(AND('Mapa final'!#REF!="Muy Alta",'Mapa final'!#REF!="Catastrófico"),CONCATENATE("R",'Mapa final'!#REF!),"")</f>
        <v>#ERROR!</v>
      </c>
      <c r="AI12" s="128"/>
      <c r="AJ12" s="153" t="str">
        <f>IF(AND('Mapa final'!$H$46="Muy Alta",'Mapa final'!$L$46="Catastrófico"),CONCATENATE("R",'Mapa final'!$A$46),"")</f>
        <v/>
      </c>
      <c r="AK12" s="128"/>
      <c r="AL12" s="153" t="str">
        <f>IF(AND('Mapa final'!$H$52="Muy Alta",'Mapa final'!$L$52="Catastrófico"),CONCATENATE("R",'Mapa final'!$A$52),"")</f>
        <v/>
      </c>
      <c r="AM12" s="136"/>
      <c r="AN12" s="129"/>
      <c r="AO12" s="148"/>
      <c r="AT12" s="149"/>
    </row>
    <row r="13" ht="15.75" customHeight="1">
      <c r="B13" s="130"/>
      <c r="D13" s="8"/>
      <c r="E13" s="15"/>
      <c r="F13" s="11"/>
      <c r="G13" s="11"/>
      <c r="H13" s="11"/>
      <c r="I13" s="12"/>
      <c r="J13" s="146"/>
      <c r="K13" s="134"/>
      <c r="L13" s="132"/>
      <c r="M13" s="134"/>
      <c r="N13" s="132"/>
      <c r="O13" s="147"/>
      <c r="P13" s="146"/>
      <c r="Q13" s="134"/>
      <c r="R13" s="132"/>
      <c r="S13" s="134"/>
      <c r="T13" s="132"/>
      <c r="U13" s="147"/>
      <c r="V13" s="146"/>
      <c r="W13" s="134"/>
      <c r="X13" s="132"/>
      <c r="Y13" s="134"/>
      <c r="Z13" s="132"/>
      <c r="AA13" s="147"/>
      <c r="AB13" s="146"/>
      <c r="AC13" s="134"/>
      <c r="AD13" s="132"/>
      <c r="AE13" s="134"/>
      <c r="AF13" s="132"/>
      <c r="AG13" s="147"/>
      <c r="AH13" s="15"/>
      <c r="AI13" s="154"/>
      <c r="AJ13" s="155"/>
      <c r="AK13" s="154"/>
      <c r="AL13" s="155"/>
      <c r="AM13" s="12"/>
      <c r="AN13" s="129"/>
      <c r="AO13" s="156"/>
      <c r="AP13" s="157"/>
      <c r="AQ13" s="157"/>
      <c r="AR13" s="157"/>
      <c r="AS13" s="157"/>
      <c r="AT13" s="158"/>
    </row>
    <row r="14" ht="15.0" customHeight="1">
      <c r="B14" s="130"/>
      <c r="D14" s="8"/>
      <c r="E14" s="137" t="s">
        <v>134</v>
      </c>
      <c r="F14" s="2"/>
      <c r="G14" s="2"/>
      <c r="H14" s="2"/>
      <c r="I14" s="2"/>
      <c r="J14" s="159" t="str">
        <f>IF(AND('Mapa final'!$H$16="Alta",'Mapa final'!$L$16="Leve"),CONCATENATE("R",'Mapa final'!$A$16),"")</f>
        <v>#REF!</v>
      </c>
      <c r="K14" s="139"/>
      <c r="L14" s="160" t="str">
        <f>IF(AND('Mapa final'!$H$21="Alta",'Mapa final'!$L$21="Leve"),CONCATENATE("R",'Mapa final'!$A$21),"")</f>
        <v>#REF!</v>
      </c>
      <c r="M14" s="139"/>
      <c r="N14" s="160" t="str">
        <f>IF(AND('Mapa final'!$H$26="Alta",'Mapa final'!$L$26="Leve"),CONCATENATE("R",'Mapa final'!$A$26),"")</f>
        <v>#REF!</v>
      </c>
      <c r="O14" s="3"/>
      <c r="P14" s="159" t="str">
        <f>IF(AND('Mapa final'!$H$16="Alta",'Mapa final'!$L$16="Menor"),CONCATENATE("R",'Mapa final'!$A$16),"")</f>
        <v>#REF!</v>
      </c>
      <c r="Q14" s="139"/>
      <c r="R14" s="160" t="str">
        <f>IF(AND('Mapa final'!$H$21="Alta",'Mapa final'!$L$21="Menor"),CONCATENATE("R",'Mapa final'!$A$21),"")</f>
        <v>#REF!</v>
      </c>
      <c r="S14" s="139"/>
      <c r="T14" s="160" t="str">
        <f>IF(AND('Mapa final'!$H$26="Alta",'Mapa final'!$L$26="Menor"),CONCATENATE("R",'Mapa final'!$A$26),"")</f>
        <v>#REF!</v>
      </c>
      <c r="U14" s="3"/>
      <c r="V14" s="138" t="str">
        <f>IF(AND('Mapa final'!$H$16="Alta",'Mapa final'!$L$16="Moderado"),CONCATENATE("R",'Mapa final'!$A$16),"")</f>
        <v>#REF!</v>
      </c>
      <c r="W14" s="139"/>
      <c r="X14" s="140" t="str">
        <f>IF(AND('Mapa final'!$H$21="Alta",'Mapa final'!$L$21="Moderado"),CONCATENATE("R",'Mapa final'!$A$21),"")</f>
        <v>#REF!</v>
      </c>
      <c r="Y14" s="139"/>
      <c r="Z14" s="140" t="str">
        <f>IF(AND('Mapa final'!$H$26="Alta",'Mapa final'!$L$26="Moderado"),CONCATENATE("R",'Mapa final'!$A$26),"")</f>
        <v>#REF!</v>
      </c>
      <c r="AA14" s="3"/>
      <c r="AB14" s="138" t="str">
        <f>IF(AND('Mapa final'!$H$16="Alta",'Mapa final'!$L$16="Mayor"),CONCATENATE("R",'Mapa final'!$A$16),"")</f>
        <v>#REF!</v>
      </c>
      <c r="AC14" s="139"/>
      <c r="AD14" s="140" t="str">
        <f>IF(AND('Mapa final'!$H$21="Alta",'Mapa final'!$L$21="Mayor"),CONCATENATE("R",'Mapa final'!$A$21),"")</f>
        <v>#REF!</v>
      </c>
      <c r="AE14" s="139"/>
      <c r="AF14" s="140" t="str">
        <f>IF(AND('Mapa final'!$H$26="Alta",'Mapa final'!$L$26="Mayor"),CONCATENATE("R",'Mapa final'!$A$26),"")</f>
        <v>#REF!</v>
      </c>
      <c r="AG14" s="3"/>
      <c r="AH14" s="141" t="str">
        <f>IF(AND('Mapa final'!$H$16="Alta",'Mapa final'!$L$16="Catastrófico"),CONCATENATE("R",'Mapa final'!$A$16),"")</f>
        <v>#REF!</v>
      </c>
      <c r="AI14" s="139"/>
      <c r="AJ14" s="142" t="str">
        <f>IF(AND('Mapa final'!$H$21="Alta",'Mapa final'!$L$21="Catastrófico"),CONCATENATE("R",'Mapa final'!$A$21),"")</f>
        <v>#REF!</v>
      </c>
      <c r="AK14" s="139"/>
      <c r="AL14" s="142" t="str">
        <f>IF(AND('Mapa final'!$H$26="Alta",'Mapa final'!$L$26="Catastrófico"),CONCATENATE("R",'Mapa final'!$A$26),"")</f>
        <v>#REF!</v>
      </c>
      <c r="AM14" s="3"/>
      <c r="AN14" s="129"/>
      <c r="AO14" s="161" t="s">
        <v>135</v>
      </c>
      <c r="AP14" s="144"/>
      <c r="AQ14" s="144"/>
      <c r="AR14" s="144"/>
      <c r="AS14" s="144"/>
      <c r="AT14" s="145"/>
    </row>
    <row r="15" ht="15.0" customHeight="1">
      <c r="B15" s="130"/>
      <c r="D15" s="8"/>
      <c r="E15" s="7"/>
      <c r="J15" s="146"/>
      <c r="K15" s="134"/>
      <c r="L15" s="132"/>
      <c r="M15" s="134"/>
      <c r="N15" s="132"/>
      <c r="O15" s="147"/>
      <c r="P15" s="146"/>
      <c r="Q15" s="134"/>
      <c r="R15" s="132"/>
      <c r="S15" s="134"/>
      <c r="T15" s="132"/>
      <c r="U15" s="147"/>
      <c r="V15" s="146"/>
      <c r="W15" s="134"/>
      <c r="X15" s="132"/>
      <c r="Y15" s="134"/>
      <c r="Z15" s="132"/>
      <c r="AA15" s="147"/>
      <c r="AB15" s="146"/>
      <c r="AC15" s="134"/>
      <c r="AD15" s="132"/>
      <c r="AE15" s="134"/>
      <c r="AF15" s="132"/>
      <c r="AG15" s="147"/>
      <c r="AH15" s="146"/>
      <c r="AI15" s="134"/>
      <c r="AJ15" s="132"/>
      <c r="AK15" s="134"/>
      <c r="AL15" s="132"/>
      <c r="AM15" s="147"/>
      <c r="AN15" s="129"/>
      <c r="AO15" s="148"/>
      <c r="AT15" s="149"/>
    </row>
    <row r="16" ht="15.0" customHeight="1">
      <c r="B16" s="130"/>
      <c r="D16" s="8"/>
      <c r="E16" s="7"/>
      <c r="J16" s="162" t="str">
        <f>IF(AND('Mapa final'!$H$31="Alta",'Mapa final'!$L$31="Leve"),CONCATENATE("R",'Mapa final'!$A$31),"")</f>
        <v>#REF!</v>
      </c>
      <c r="K16" s="128"/>
      <c r="L16" s="163" t="str">
        <f>IF(AND('Mapa final'!$H$36="Alta",'Mapa final'!$L$36="Leve"),CONCATENATE("R",'Mapa final'!$A$36),"")</f>
        <v>#REF!</v>
      </c>
      <c r="M16" s="128"/>
      <c r="N16" s="163" t="str">
        <f>IF(AND('Mapa final'!$H$41="Alta",'Mapa final'!$L$41="Leve"),CONCATENATE("R",'Mapa final'!$A$41),"")</f>
        <v>#REF!</v>
      </c>
      <c r="O16" s="136"/>
      <c r="P16" s="162" t="str">
        <f>IF(AND('Mapa final'!$H$31="Alta",'Mapa final'!$L$31="Menor"),CONCATENATE("R",'Mapa final'!$A$31),"")</f>
        <v>#REF!</v>
      </c>
      <c r="Q16" s="128"/>
      <c r="R16" s="163" t="str">
        <f>IF(AND('Mapa final'!$H$36="Alta",'Mapa final'!$L$36="Menor"),CONCATENATE("R",'Mapa final'!$A$36),"")</f>
        <v>#REF!</v>
      </c>
      <c r="S16" s="128"/>
      <c r="T16" s="163" t="str">
        <f>IF(AND('Mapa final'!$H$41="Alta",'Mapa final'!$L$41="Menor"),CONCATENATE("R",'Mapa final'!$A$41),"")</f>
        <v>#REF!</v>
      </c>
      <c r="U16" s="136"/>
      <c r="V16" s="150" t="str">
        <f>IF(AND('Mapa final'!$H$31="Alta",'Mapa final'!$L$31="Moderado"),CONCATENATE("R",'Mapa final'!$A$31),"")</f>
        <v>#REF!</v>
      </c>
      <c r="W16" s="128"/>
      <c r="X16" s="151" t="str">
        <f>IF(AND('Mapa final'!$H$36="Alta",'Mapa final'!$L$36="Moderado"),CONCATENATE("R",'Mapa final'!$A$36),"")</f>
        <v>#REF!</v>
      </c>
      <c r="Y16" s="128"/>
      <c r="Z16" s="151" t="str">
        <f>IF(AND('Mapa final'!$H$41="Alta",'Mapa final'!$L$41="Moderado"),CONCATENATE("R",'Mapa final'!$A$41),"")</f>
        <v>#REF!</v>
      </c>
      <c r="AA16" s="136"/>
      <c r="AB16" s="150" t="str">
        <f>IF(AND('Mapa final'!$H$31="Alta",'Mapa final'!$L$31="Mayor"),CONCATENATE("R",'Mapa final'!$A$31),"")</f>
        <v>#REF!</v>
      </c>
      <c r="AC16" s="128"/>
      <c r="AD16" s="151" t="str">
        <f>IF(AND('Mapa final'!$H$36="Alta",'Mapa final'!$L$36="Mayor"),CONCATENATE("R",'Mapa final'!$A$36),"")</f>
        <v>#REF!</v>
      </c>
      <c r="AE16" s="128"/>
      <c r="AF16" s="151" t="str">
        <f>IF(AND('Mapa final'!$H$41="Alta",'Mapa final'!$L$41="Mayor"),CONCATENATE("R",'Mapa final'!$A$41),"")</f>
        <v>#REF!</v>
      </c>
      <c r="AG16" s="136"/>
      <c r="AH16" s="152" t="str">
        <f>IF(AND('Mapa final'!$H$31="Alta",'Mapa final'!$L$31="Catastrófico"),CONCATENATE("R",'Mapa final'!$A$31),"")</f>
        <v>#REF!</v>
      </c>
      <c r="AI16" s="128"/>
      <c r="AJ16" s="153" t="str">
        <f>IF(AND('Mapa final'!$H$36="Alta",'Mapa final'!$L$36="Catastrófico"),CONCATENATE("R",'Mapa final'!$A$36),"")</f>
        <v>#REF!</v>
      </c>
      <c r="AK16" s="128"/>
      <c r="AL16" s="153" t="str">
        <f>IF(AND('Mapa final'!$H$41="Alta",'Mapa final'!$L$41="Catastrófico"),CONCATENATE("R",'Mapa final'!$A$41),"")</f>
        <v>#REF!</v>
      </c>
      <c r="AM16" s="136"/>
      <c r="AN16" s="129"/>
      <c r="AO16" s="148"/>
      <c r="AT16" s="149"/>
    </row>
    <row r="17" ht="15.0" customHeight="1">
      <c r="B17" s="130"/>
      <c r="D17" s="8"/>
      <c r="E17" s="7"/>
      <c r="J17" s="146"/>
      <c r="K17" s="134"/>
      <c r="L17" s="132"/>
      <c r="M17" s="134"/>
      <c r="N17" s="132"/>
      <c r="O17" s="147"/>
      <c r="P17" s="146"/>
      <c r="Q17" s="134"/>
      <c r="R17" s="132"/>
      <c r="S17" s="134"/>
      <c r="T17" s="132"/>
      <c r="U17" s="147"/>
      <c r="V17" s="146"/>
      <c r="W17" s="134"/>
      <c r="X17" s="132"/>
      <c r="Y17" s="134"/>
      <c r="Z17" s="132"/>
      <c r="AA17" s="147"/>
      <c r="AB17" s="146"/>
      <c r="AC17" s="134"/>
      <c r="AD17" s="132"/>
      <c r="AE17" s="134"/>
      <c r="AF17" s="132"/>
      <c r="AG17" s="147"/>
      <c r="AH17" s="146"/>
      <c r="AI17" s="134"/>
      <c r="AJ17" s="132"/>
      <c r="AK17" s="134"/>
      <c r="AL17" s="132"/>
      <c r="AM17" s="147"/>
      <c r="AN17" s="129"/>
      <c r="AO17" s="148"/>
      <c r="AT17" s="149"/>
    </row>
    <row r="18" ht="15.0" customHeight="1">
      <c r="B18" s="130"/>
      <c r="D18" s="8"/>
      <c r="E18" s="7"/>
      <c r="J18" s="162" t="str">
        <f>IF(AND('Mapa final'!#REF!="Alta",'Mapa final'!#REF!="Leve"),CONCATENATE("R",'Mapa final'!#REF!),"")</f>
        <v>#ERROR!</v>
      </c>
      <c r="K18" s="128"/>
      <c r="L18" s="163" t="str">
        <f>IF(AND('Mapa final'!#REF!="Alta",'Mapa final'!#REF!="Leve"),CONCATENATE("R",'Mapa final'!#REF!),"")</f>
        <v>#ERROR!</v>
      </c>
      <c r="M18" s="128"/>
      <c r="N18" s="163" t="str">
        <f>IF(AND('Mapa final'!#REF!="Alta",'Mapa final'!#REF!="Leve"),CONCATENATE("R",'Mapa final'!#REF!),"")</f>
        <v>#ERROR!</v>
      </c>
      <c r="O18" s="136"/>
      <c r="P18" s="162" t="str">
        <f>IF(AND('Mapa final'!#REF!="Alta",'Mapa final'!#REF!="Menor"),CONCATENATE("R",'Mapa final'!#REF!),"")</f>
        <v>#ERROR!</v>
      </c>
      <c r="Q18" s="128"/>
      <c r="R18" s="163" t="str">
        <f>IF(AND('Mapa final'!#REF!="Alta",'Mapa final'!#REF!="Menor"),CONCATENATE("R",'Mapa final'!#REF!),"")</f>
        <v>#ERROR!</v>
      </c>
      <c r="S18" s="128"/>
      <c r="T18" s="163" t="str">
        <f>IF(AND('Mapa final'!#REF!="Alta",'Mapa final'!#REF!="Menor"),CONCATENATE("R",'Mapa final'!#REF!),"")</f>
        <v>#ERROR!</v>
      </c>
      <c r="U18" s="136"/>
      <c r="V18" s="150" t="str">
        <f>IF(AND('Mapa final'!#REF!="Alta",'Mapa final'!#REF!="Moderado"),CONCATENATE("R",'Mapa final'!#REF!),"")</f>
        <v>#ERROR!</v>
      </c>
      <c r="W18" s="128"/>
      <c r="X18" s="151" t="str">
        <f>IF(AND('Mapa final'!#REF!="Alta",'Mapa final'!#REF!="Moderado"),CONCATENATE("R",'Mapa final'!#REF!),"")</f>
        <v>#ERROR!</v>
      </c>
      <c r="Y18" s="128"/>
      <c r="Z18" s="151" t="str">
        <f>IF(AND('Mapa final'!#REF!="Alta",'Mapa final'!#REF!="Moderado"),CONCATENATE("R",'Mapa final'!#REF!),"")</f>
        <v>#ERROR!</v>
      </c>
      <c r="AA18" s="136"/>
      <c r="AB18" s="150" t="str">
        <f>IF(AND('Mapa final'!#REF!="Alta",'Mapa final'!#REF!="Mayor"),CONCATENATE("R",'Mapa final'!#REF!),"")</f>
        <v>#ERROR!</v>
      </c>
      <c r="AC18" s="128"/>
      <c r="AD18" s="151" t="str">
        <f>IF(AND('Mapa final'!#REF!="Alta",'Mapa final'!#REF!="Mayor"),CONCATENATE("R",'Mapa final'!#REF!),"")</f>
        <v>#ERROR!</v>
      </c>
      <c r="AE18" s="128"/>
      <c r="AF18" s="151" t="str">
        <f>IF(AND('Mapa final'!#REF!="Alta",'Mapa final'!#REF!="Mayor"),CONCATENATE("R",'Mapa final'!#REF!),"")</f>
        <v>#ERROR!</v>
      </c>
      <c r="AG18" s="136"/>
      <c r="AH18" s="152" t="str">
        <f>IF(AND('Mapa final'!#REF!="Alta",'Mapa final'!#REF!="Catastrófico"),CONCATENATE("R",'Mapa final'!#REF!),"")</f>
        <v>#ERROR!</v>
      </c>
      <c r="AI18" s="128"/>
      <c r="AJ18" s="153" t="str">
        <f>IF(AND('Mapa final'!#REF!="Alta",'Mapa final'!#REF!="Catastrófico"),CONCATENATE("R",'Mapa final'!#REF!),"")</f>
        <v>#ERROR!</v>
      </c>
      <c r="AK18" s="128"/>
      <c r="AL18" s="153" t="str">
        <f>IF(AND('Mapa final'!#REF!="Alta",'Mapa final'!#REF!="Catastrófico"),CONCATENATE("R",'Mapa final'!#REF!),"")</f>
        <v>#ERROR!</v>
      </c>
      <c r="AM18" s="136"/>
      <c r="AN18" s="129"/>
      <c r="AO18" s="148"/>
      <c r="AT18" s="149"/>
    </row>
    <row r="19" ht="15.0" customHeight="1">
      <c r="B19" s="130"/>
      <c r="D19" s="8"/>
      <c r="E19" s="7"/>
      <c r="J19" s="146"/>
      <c r="K19" s="134"/>
      <c r="L19" s="132"/>
      <c r="M19" s="134"/>
      <c r="N19" s="132"/>
      <c r="O19" s="147"/>
      <c r="P19" s="146"/>
      <c r="Q19" s="134"/>
      <c r="R19" s="132"/>
      <c r="S19" s="134"/>
      <c r="T19" s="132"/>
      <c r="U19" s="147"/>
      <c r="V19" s="146"/>
      <c r="W19" s="134"/>
      <c r="X19" s="132"/>
      <c r="Y19" s="134"/>
      <c r="Z19" s="132"/>
      <c r="AA19" s="147"/>
      <c r="AB19" s="146"/>
      <c r="AC19" s="134"/>
      <c r="AD19" s="132"/>
      <c r="AE19" s="134"/>
      <c r="AF19" s="132"/>
      <c r="AG19" s="147"/>
      <c r="AH19" s="146"/>
      <c r="AI19" s="134"/>
      <c r="AJ19" s="132"/>
      <c r="AK19" s="134"/>
      <c r="AL19" s="132"/>
      <c r="AM19" s="147"/>
      <c r="AN19" s="129"/>
      <c r="AO19" s="148"/>
      <c r="AT19" s="149"/>
    </row>
    <row r="20" ht="15.0" customHeight="1">
      <c r="B20" s="130"/>
      <c r="D20" s="8"/>
      <c r="E20" s="7"/>
      <c r="J20" s="162" t="str">
        <f>IF(AND('Mapa final'!#REF!="Alta",'Mapa final'!#REF!="Leve"),CONCATENATE("R",'Mapa final'!#REF!),"")</f>
        <v>#ERROR!</v>
      </c>
      <c r="K20" s="128"/>
      <c r="L20" s="163" t="str">
        <f>IF(AND('Mapa final'!$H$46="Alta",'Mapa final'!$L$46="Leve"),CONCATENATE("R",'Mapa final'!$A$46),"")</f>
        <v/>
      </c>
      <c r="M20" s="128"/>
      <c r="N20" s="163" t="str">
        <f>IF(AND('Mapa final'!$H$52="Alta",'Mapa final'!$L$52="Leve"),CONCATENATE("R",'Mapa final'!$A$52),"")</f>
        <v/>
      </c>
      <c r="O20" s="136"/>
      <c r="P20" s="162" t="str">
        <f>IF(AND('Mapa final'!#REF!="Alta",'Mapa final'!#REF!="Menor"),CONCATENATE("R",'Mapa final'!#REF!),"")</f>
        <v>#ERROR!</v>
      </c>
      <c r="Q20" s="128"/>
      <c r="R20" s="163" t="str">
        <f>IF(AND('Mapa final'!$H$46="Alta",'Mapa final'!$L$46="Menor"),CONCATENATE("R",'Mapa final'!$A$46),"")</f>
        <v/>
      </c>
      <c r="S20" s="128"/>
      <c r="T20" s="163" t="str">
        <f>IF(AND('Mapa final'!$H$52="Alta",'Mapa final'!$L$52="Menor"),CONCATENATE("R",'Mapa final'!$A$52),"")</f>
        <v/>
      </c>
      <c r="U20" s="136"/>
      <c r="V20" s="150" t="str">
        <f>IF(AND('Mapa final'!#REF!="Alta",'Mapa final'!#REF!="Moderado"),CONCATENATE("R",'Mapa final'!#REF!),"")</f>
        <v>#ERROR!</v>
      </c>
      <c r="W20" s="128"/>
      <c r="X20" s="151" t="str">
        <f>IF(AND('Mapa final'!$H$46="Alta",'Mapa final'!$L$46="Moderado"),CONCATENATE("R",'Mapa final'!$A$46),"")</f>
        <v/>
      </c>
      <c r="Y20" s="128"/>
      <c r="Z20" s="151" t="str">
        <f>IF(AND('Mapa final'!$H$52="Alta",'Mapa final'!$L$52="Moderado"),CONCATENATE("R",'Mapa final'!$A$52),"")</f>
        <v/>
      </c>
      <c r="AA20" s="136"/>
      <c r="AB20" s="150" t="str">
        <f>IF(AND('Mapa final'!#REF!="Alta",'Mapa final'!#REF!="Mayor"),CONCATENATE("R",'Mapa final'!#REF!),"")</f>
        <v>#ERROR!</v>
      </c>
      <c r="AC20" s="128"/>
      <c r="AD20" s="151" t="str">
        <f>IF(AND('Mapa final'!$H$46="Alta",'Mapa final'!$L$46="Mayor"),CONCATENATE("R",'Mapa final'!$A$46),"")</f>
        <v/>
      </c>
      <c r="AE20" s="128"/>
      <c r="AF20" s="151" t="str">
        <f>IF(AND('Mapa final'!$H$52="Alta",'Mapa final'!$L$52="Mayor"),CONCATENATE("R",'Mapa final'!$A$52),"")</f>
        <v/>
      </c>
      <c r="AG20" s="136"/>
      <c r="AH20" s="152" t="str">
        <f>IF(AND('Mapa final'!#REF!="Alta",'Mapa final'!#REF!="Catastrófico"),CONCATENATE("R",'Mapa final'!#REF!),"")</f>
        <v>#ERROR!</v>
      </c>
      <c r="AI20" s="128"/>
      <c r="AJ20" s="153" t="str">
        <f>IF(AND('Mapa final'!$H$46="Alta",'Mapa final'!$L$46="Catastrófico"),CONCATENATE("R",'Mapa final'!$A$46),"")</f>
        <v/>
      </c>
      <c r="AK20" s="128"/>
      <c r="AL20" s="153" t="str">
        <f>IF(AND('Mapa final'!$H$52="Alta",'Mapa final'!$L$52="Catastrófico"),CONCATENATE("R",'Mapa final'!$A$52),"")</f>
        <v/>
      </c>
      <c r="AM20" s="136"/>
      <c r="AN20" s="129"/>
      <c r="AO20" s="148"/>
      <c r="AT20" s="149"/>
    </row>
    <row r="21" ht="15.75" customHeight="1">
      <c r="B21" s="130"/>
      <c r="D21" s="8"/>
      <c r="E21" s="15"/>
      <c r="F21" s="11"/>
      <c r="G21" s="11"/>
      <c r="H21" s="11"/>
      <c r="I21" s="11"/>
      <c r="J21" s="15"/>
      <c r="K21" s="154"/>
      <c r="L21" s="155"/>
      <c r="M21" s="154"/>
      <c r="N21" s="155"/>
      <c r="O21" s="12"/>
      <c r="P21" s="15"/>
      <c r="Q21" s="154"/>
      <c r="R21" s="155"/>
      <c r="S21" s="154"/>
      <c r="T21" s="155"/>
      <c r="U21" s="12"/>
      <c r="V21" s="15"/>
      <c r="W21" s="154"/>
      <c r="X21" s="155"/>
      <c r="Y21" s="154"/>
      <c r="Z21" s="155"/>
      <c r="AA21" s="12"/>
      <c r="AB21" s="15"/>
      <c r="AC21" s="154"/>
      <c r="AD21" s="155"/>
      <c r="AE21" s="154"/>
      <c r="AF21" s="155"/>
      <c r="AG21" s="12"/>
      <c r="AH21" s="15"/>
      <c r="AI21" s="154"/>
      <c r="AJ21" s="155"/>
      <c r="AK21" s="154"/>
      <c r="AL21" s="155"/>
      <c r="AM21" s="12"/>
      <c r="AN21" s="129"/>
      <c r="AO21" s="156"/>
      <c r="AP21" s="157"/>
      <c r="AQ21" s="157"/>
      <c r="AR21" s="157"/>
      <c r="AS21" s="157"/>
      <c r="AT21" s="158"/>
    </row>
    <row r="22" ht="15.75" customHeight="1">
      <c r="B22" s="130"/>
      <c r="D22" s="8"/>
      <c r="E22" s="137" t="s">
        <v>136</v>
      </c>
      <c r="F22" s="2"/>
      <c r="G22" s="2"/>
      <c r="H22" s="2"/>
      <c r="I22" s="3"/>
      <c r="J22" s="159" t="str">
        <f>IF(AND('Mapa final'!$H$16="Media",'Mapa final'!$L$16="Leve"),CONCATENATE("R",'Mapa final'!$A$16),"")</f>
        <v>#REF!</v>
      </c>
      <c r="K22" s="139"/>
      <c r="L22" s="160" t="str">
        <f>IF(AND('Mapa final'!$H$21="Media",'Mapa final'!$L$21="Leve"),CONCATENATE("R",'Mapa final'!$A$21),"")</f>
        <v>#REF!</v>
      </c>
      <c r="M22" s="139"/>
      <c r="N22" s="160" t="str">
        <f>IF(AND('Mapa final'!$H$26="Media",'Mapa final'!$L$26="Leve"),CONCATENATE("R",'Mapa final'!$A$26),"")</f>
        <v>#REF!</v>
      </c>
      <c r="O22" s="3"/>
      <c r="P22" s="159" t="str">
        <f>IF(AND('Mapa final'!$H$16="Media",'Mapa final'!$L$16="Menor"),CONCATENATE("R",'Mapa final'!$A$16),"")</f>
        <v>#REF!</v>
      </c>
      <c r="Q22" s="139"/>
      <c r="R22" s="160" t="str">
        <f>IF(AND('Mapa final'!$H$21="Media",'Mapa final'!$L$21="Menor"),CONCATENATE("R",'Mapa final'!$A$21),"")</f>
        <v>#REF!</v>
      </c>
      <c r="S22" s="139"/>
      <c r="T22" s="160" t="str">
        <f>IF(AND('Mapa final'!$H$26="Media",'Mapa final'!$L$26="Menor"),CONCATENATE("R",'Mapa final'!$A$26),"")</f>
        <v>#REF!</v>
      </c>
      <c r="U22" s="3"/>
      <c r="V22" s="159" t="str">
        <f>IF(AND('Mapa final'!$H$16="Media",'Mapa final'!$L$16="Moderado"),CONCATENATE("R",'Mapa final'!$A$16),"")</f>
        <v>#REF!</v>
      </c>
      <c r="W22" s="139"/>
      <c r="X22" s="160" t="str">
        <f>IF(AND('Mapa final'!$H$21="Media",'Mapa final'!$L$21="Moderado"),CONCATENATE("R",'Mapa final'!$A$21),"")</f>
        <v>#REF!</v>
      </c>
      <c r="Y22" s="139"/>
      <c r="Z22" s="160" t="str">
        <f>IF(AND('Mapa final'!$H$26="Media",'Mapa final'!$L$26="Moderado"),CONCATENATE("R",'Mapa final'!$A$26),"")</f>
        <v>#REF!</v>
      </c>
      <c r="AA22" s="3"/>
      <c r="AB22" s="138" t="str">
        <f>IF(AND('Mapa final'!$H$16="Media",'Mapa final'!$L$16="Mayor"),CONCATENATE("R",'Mapa final'!$A$16),"")</f>
        <v>#REF!</v>
      </c>
      <c r="AC22" s="139"/>
      <c r="AD22" s="140" t="str">
        <f>IF(AND('Mapa final'!$H$21="Media",'Mapa final'!$L$21="Mayor"),CONCATENATE("R",'Mapa final'!$A$21),"")</f>
        <v>#REF!</v>
      </c>
      <c r="AE22" s="139"/>
      <c r="AF22" s="140" t="str">
        <f>IF(AND('Mapa final'!$H$26="Media",'Mapa final'!$L$26="Mayor"),CONCATENATE("R",'Mapa final'!$A$26),"")</f>
        <v>#REF!</v>
      </c>
      <c r="AG22" s="3"/>
      <c r="AH22" s="141" t="str">
        <f>IF(AND('Mapa final'!$H$16="Media",'Mapa final'!$L$16="Catastrófico"),CONCATENATE("R",'Mapa final'!$A$16),"")</f>
        <v>#REF!</v>
      </c>
      <c r="AI22" s="139"/>
      <c r="AJ22" s="142" t="str">
        <f>IF(AND('Mapa final'!$H$21="Media",'Mapa final'!$L$21="Catastrófico"),CONCATENATE("R",'Mapa final'!$A$21),"")</f>
        <v>#REF!</v>
      </c>
      <c r="AK22" s="139"/>
      <c r="AL22" s="142" t="str">
        <f>IF(AND('Mapa final'!$H$26="Media",'Mapa final'!$L$26="Catastrófico"),CONCATENATE("R",'Mapa final'!$A$26),"")</f>
        <v>#REF!</v>
      </c>
      <c r="AM22" s="3"/>
      <c r="AN22" s="129"/>
      <c r="AO22" s="164" t="s">
        <v>137</v>
      </c>
      <c r="AP22" s="144"/>
      <c r="AQ22" s="144"/>
      <c r="AR22" s="144"/>
      <c r="AS22" s="144"/>
      <c r="AT22" s="145"/>
    </row>
    <row r="23" ht="15.75" customHeight="1">
      <c r="B23" s="130"/>
      <c r="D23" s="8"/>
      <c r="E23" s="7"/>
      <c r="I23" s="8"/>
      <c r="J23" s="146"/>
      <c r="K23" s="134"/>
      <c r="L23" s="132"/>
      <c r="M23" s="134"/>
      <c r="N23" s="132"/>
      <c r="O23" s="147"/>
      <c r="P23" s="146"/>
      <c r="Q23" s="134"/>
      <c r="R23" s="132"/>
      <c r="S23" s="134"/>
      <c r="T23" s="132"/>
      <c r="U23" s="147"/>
      <c r="V23" s="146"/>
      <c r="W23" s="134"/>
      <c r="X23" s="132"/>
      <c r="Y23" s="134"/>
      <c r="Z23" s="132"/>
      <c r="AA23" s="147"/>
      <c r="AB23" s="146"/>
      <c r="AC23" s="134"/>
      <c r="AD23" s="132"/>
      <c r="AE23" s="134"/>
      <c r="AF23" s="132"/>
      <c r="AG23" s="147"/>
      <c r="AH23" s="146"/>
      <c r="AI23" s="134"/>
      <c r="AJ23" s="132"/>
      <c r="AK23" s="134"/>
      <c r="AL23" s="132"/>
      <c r="AM23" s="147"/>
      <c r="AN23" s="129"/>
      <c r="AO23" s="148"/>
      <c r="AT23" s="149"/>
    </row>
    <row r="24" ht="15.75" customHeight="1">
      <c r="B24" s="130"/>
      <c r="D24" s="8"/>
      <c r="E24" s="7"/>
      <c r="I24" s="8"/>
      <c r="J24" s="162" t="str">
        <f>IF(AND('Mapa final'!$H$31="Media",'Mapa final'!$L$31="Leve"),CONCATENATE("R",'Mapa final'!$A$31),"")</f>
        <v>#REF!</v>
      </c>
      <c r="K24" s="128"/>
      <c r="L24" s="163" t="str">
        <f>IF(AND('Mapa final'!$H$36="Media",'Mapa final'!$L$36="Leve"),CONCATENATE("R",'Mapa final'!$A$36),"")</f>
        <v>#REF!</v>
      </c>
      <c r="M24" s="128"/>
      <c r="N24" s="163" t="str">
        <f>IF(AND('Mapa final'!$H$41="Media",'Mapa final'!$L$41="Leve"),CONCATENATE("R",'Mapa final'!$A$41),"")</f>
        <v>#REF!</v>
      </c>
      <c r="O24" s="136"/>
      <c r="P24" s="162" t="str">
        <f>IF(AND('Mapa final'!$H$31="Media",'Mapa final'!$L$31="Menor"),CONCATENATE("R",'Mapa final'!$A$31),"")</f>
        <v>#REF!</v>
      </c>
      <c r="Q24" s="128"/>
      <c r="R24" s="163" t="str">
        <f>IF(AND('Mapa final'!$H$36="Media",'Mapa final'!$L$36="Menor"),CONCATENATE("R",'Mapa final'!$A$36),"")</f>
        <v>#REF!</v>
      </c>
      <c r="S24" s="128"/>
      <c r="T24" s="163" t="str">
        <f>IF(AND('Mapa final'!$H$41="Media",'Mapa final'!$L$41="Menor"),CONCATENATE("R",'Mapa final'!$A$41),"")</f>
        <v>#REF!</v>
      </c>
      <c r="U24" s="136"/>
      <c r="V24" s="162" t="str">
        <f>IF(AND('Mapa final'!$H$31="Media",'Mapa final'!$L$31="Moderado"),CONCATENATE("R",'Mapa final'!$A$31),"")</f>
        <v>#REF!</v>
      </c>
      <c r="W24" s="128"/>
      <c r="X24" s="163" t="str">
        <f>IF(AND('Mapa final'!$H$36="Media",'Mapa final'!$L$36="Moderado"),CONCATENATE("R",'Mapa final'!$A$36),"")</f>
        <v>#REF!</v>
      </c>
      <c r="Y24" s="128"/>
      <c r="Z24" s="163" t="str">
        <f>IF(AND('Mapa final'!$H$41="Media",'Mapa final'!$L$41="Moderado"),CONCATENATE("R",'Mapa final'!$A$41),"")</f>
        <v>#REF!</v>
      </c>
      <c r="AA24" s="136"/>
      <c r="AB24" s="150" t="str">
        <f>IF(AND('Mapa final'!$H$31="Media",'Mapa final'!$L$31="Mayor"),CONCATENATE("R",'Mapa final'!$A$31),"")</f>
        <v>#REF!</v>
      </c>
      <c r="AC24" s="128"/>
      <c r="AD24" s="151" t="str">
        <f>IF(AND('Mapa final'!$H$36="Media",'Mapa final'!$L$36="Mayor"),CONCATENATE("R",'Mapa final'!$A$36),"")</f>
        <v>#REF!</v>
      </c>
      <c r="AE24" s="128"/>
      <c r="AF24" s="151" t="str">
        <f>IF(AND('Mapa final'!$H$41="Media",'Mapa final'!$L$41="Mayor"),CONCATENATE("R",'Mapa final'!$A$41),"")</f>
        <v>#REF!</v>
      </c>
      <c r="AG24" s="136"/>
      <c r="AH24" s="152" t="str">
        <f>IF(AND('Mapa final'!$H$31="Media",'Mapa final'!$L$31="Catastrófico"),CONCATENATE("R",'Mapa final'!$A$31),"")</f>
        <v>#REF!</v>
      </c>
      <c r="AI24" s="128"/>
      <c r="AJ24" s="153" t="str">
        <f>IF(AND('Mapa final'!$H$36="Media",'Mapa final'!$L$36="Catastrófico"),CONCATENATE("R",'Mapa final'!$A$36),"")</f>
        <v>#REF!</v>
      </c>
      <c r="AK24" s="128"/>
      <c r="AL24" s="153" t="str">
        <f>IF(AND('Mapa final'!$H$41="Media",'Mapa final'!$L$41="Catastrófico"),CONCATENATE("R",'Mapa final'!$A$41),"")</f>
        <v>#REF!</v>
      </c>
      <c r="AM24" s="136"/>
      <c r="AN24" s="129"/>
      <c r="AO24" s="148"/>
      <c r="AT24" s="149"/>
    </row>
    <row r="25" ht="15.75" customHeight="1">
      <c r="B25" s="130"/>
      <c r="D25" s="8"/>
      <c r="E25" s="7"/>
      <c r="I25" s="8"/>
      <c r="J25" s="146"/>
      <c r="K25" s="134"/>
      <c r="L25" s="132"/>
      <c r="M25" s="134"/>
      <c r="N25" s="132"/>
      <c r="O25" s="147"/>
      <c r="P25" s="146"/>
      <c r="Q25" s="134"/>
      <c r="R25" s="132"/>
      <c r="S25" s="134"/>
      <c r="T25" s="132"/>
      <c r="U25" s="147"/>
      <c r="V25" s="146"/>
      <c r="W25" s="134"/>
      <c r="X25" s="132"/>
      <c r="Y25" s="134"/>
      <c r="Z25" s="132"/>
      <c r="AA25" s="147"/>
      <c r="AB25" s="146"/>
      <c r="AC25" s="134"/>
      <c r="AD25" s="132"/>
      <c r="AE25" s="134"/>
      <c r="AF25" s="132"/>
      <c r="AG25" s="147"/>
      <c r="AH25" s="146"/>
      <c r="AI25" s="134"/>
      <c r="AJ25" s="132"/>
      <c r="AK25" s="134"/>
      <c r="AL25" s="132"/>
      <c r="AM25" s="147"/>
      <c r="AN25" s="129"/>
      <c r="AO25" s="148"/>
      <c r="AT25" s="149"/>
    </row>
    <row r="26" ht="15.75" customHeight="1">
      <c r="B26" s="130"/>
      <c r="D26" s="8"/>
      <c r="E26" s="7"/>
      <c r="I26" s="8"/>
      <c r="J26" s="162" t="str">
        <f>IF(AND('Mapa final'!#REF!="Media",'Mapa final'!#REF!="Leve"),CONCATENATE("R",'Mapa final'!#REF!),"")</f>
        <v>#ERROR!</v>
      </c>
      <c r="K26" s="128"/>
      <c r="L26" s="163" t="str">
        <f>IF(AND('Mapa final'!#REF!="Media",'Mapa final'!#REF!="Leve"),CONCATENATE("R",'Mapa final'!#REF!),"")</f>
        <v>#ERROR!</v>
      </c>
      <c r="M26" s="128"/>
      <c r="N26" s="163" t="str">
        <f>IF(AND('Mapa final'!#REF!="Media",'Mapa final'!#REF!="Leve"),CONCATENATE("R",'Mapa final'!#REF!),"")</f>
        <v>#ERROR!</v>
      </c>
      <c r="O26" s="136"/>
      <c r="P26" s="162" t="str">
        <f>IF(AND('Mapa final'!#REF!="Media",'Mapa final'!#REF!="Menor"),CONCATENATE("R",'Mapa final'!#REF!),"")</f>
        <v>#ERROR!</v>
      </c>
      <c r="Q26" s="128"/>
      <c r="R26" s="163" t="str">
        <f>IF(AND('Mapa final'!#REF!="Media",'Mapa final'!#REF!="Menor"),CONCATENATE("R",'Mapa final'!#REF!),"")</f>
        <v>#ERROR!</v>
      </c>
      <c r="S26" s="128"/>
      <c r="T26" s="163" t="str">
        <f>IF(AND('Mapa final'!#REF!="Media",'Mapa final'!#REF!="Menor"),CONCATENATE("R",'Mapa final'!#REF!),"")</f>
        <v>#ERROR!</v>
      </c>
      <c r="U26" s="136"/>
      <c r="V26" s="162" t="str">
        <f>IF(AND('Mapa final'!#REF!="Media",'Mapa final'!#REF!="Moderado"),CONCATENATE("R",'Mapa final'!#REF!),"")</f>
        <v>#ERROR!</v>
      </c>
      <c r="W26" s="128"/>
      <c r="X26" s="163" t="str">
        <f>IF(AND('Mapa final'!#REF!="Media",'Mapa final'!#REF!="Moderado"),CONCATENATE("R",'Mapa final'!#REF!),"")</f>
        <v>#ERROR!</v>
      </c>
      <c r="Y26" s="128"/>
      <c r="Z26" s="163" t="str">
        <f>IF(AND('Mapa final'!#REF!="Media",'Mapa final'!#REF!="Moderado"),CONCATENATE("R",'Mapa final'!#REF!),"")</f>
        <v>#ERROR!</v>
      </c>
      <c r="AA26" s="136"/>
      <c r="AB26" s="150" t="str">
        <f>IF(AND('Mapa final'!#REF!="Media",'Mapa final'!#REF!="Mayor"),CONCATENATE("R",'Mapa final'!#REF!),"")</f>
        <v>#ERROR!</v>
      </c>
      <c r="AC26" s="128"/>
      <c r="AD26" s="151" t="str">
        <f>IF(AND('Mapa final'!#REF!="Media",'Mapa final'!#REF!="Mayor"),CONCATENATE("R",'Mapa final'!#REF!),"")</f>
        <v>#ERROR!</v>
      </c>
      <c r="AE26" s="128"/>
      <c r="AF26" s="151" t="str">
        <f>IF(AND('Mapa final'!#REF!="Media",'Mapa final'!#REF!="Mayor"),CONCATENATE("R",'Mapa final'!#REF!),"")</f>
        <v>#ERROR!</v>
      </c>
      <c r="AG26" s="136"/>
      <c r="AH26" s="152" t="str">
        <f>IF(AND('Mapa final'!#REF!="Media",'Mapa final'!#REF!="Catastrófico"),CONCATENATE("R",'Mapa final'!#REF!),"")</f>
        <v>#ERROR!</v>
      </c>
      <c r="AI26" s="128"/>
      <c r="AJ26" s="153" t="str">
        <f>IF(AND('Mapa final'!#REF!="Media",'Mapa final'!#REF!="Catastrófico"),CONCATENATE("R",'Mapa final'!#REF!),"")</f>
        <v>#ERROR!</v>
      </c>
      <c r="AK26" s="128"/>
      <c r="AL26" s="153" t="str">
        <f>IF(AND('Mapa final'!#REF!="Media",'Mapa final'!#REF!="Catastrófico"),CONCATENATE("R",'Mapa final'!#REF!),"")</f>
        <v>#ERROR!</v>
      </c>
      <c r="AM26" s="136"/>
      <c r="AN26" s="129"/>
      <c r="AO26" s="148"/>
      <c r="AT26" s="149"/>
    </row>
    <row r="27" ht="15.75" customHeight="1">
      <c r="B27" s="130"/>
      <c r="D27" s="8"/>
      <c r="E27" s="7"/>
      <c r="I27" s="8"/>
      <c r="J27" s="146"/>
      <c r="K27" s="134"/>
      <c r="L27" s="132"/>
      <c r="M27" s="134"/>
      <c r="N27" s="132"/>
      <c r="O27" s="147"/>
      <c r="P27" s="146"/>
      <c r="Q27" s="134"/>
      <c r="R27" s="132"/>
      <c r="S27" s="134"/>
      <c r="T27" s="132"/>
      <c r="U27" s="147"/>
      <c r="V27" s="146"/>
      <c r="W27" s="134"/>
      <c r="X27" s="132"/>
      <c r="Y27" s="134"/>
      <c r="Z27" s="132"/>
      <c r="AA27" s="147"/>
      <c r="AB27" s="146"/>
      <c r="AC27" s="134"/>
      <c r="AD27" s="132"/>
      <c r="AE27" s="134"/>
      <c r="AF27" s="132"/>
      <c r="AG27" s="147"/>
      <c r="AH27" s="146"/>
      <c r="AI27" s="134"/>
      <c r="AJ27" s="132"/>
      <c r="AK27" s="134"/>
      <c r="AL27" s="132"/>
      <c r="AM27" s="147"/>
      <c r="AN27" s="129"/>
      <c r="AO27" s="148"/>
      <c r="AT27" s="149"/>
    </row>
    <row r="28" ht="15.75" customHeight="1">
      <c r="B28" s="130"/>
      <c r="D28" s="8"/>
      <c r="E28" s="7"/>
      <c r="I28" s="8"/>
      <c r="J28" s="162" t="str">
        <f>IF(AND('Mapa final'!#REF!="Media",'Mapa final'!#REF!="Leve"),CONCATENATE("R",'Mapa final'!#REF!),"")</f>
        <v>#ERROR!</v>
      </c>
      <c r="K28" s="128"/>
      <c r="L28" s="163" t="str">
        <f>IF(AND('Mapa final'!$H$46="Media",'Mapa final'!$L$46="Leve"),CONCATENATE("R",'Mapa final'!$A$46),"")</f>
        <v/>
      </c>
      <c r="M28" s="128"/>
      <c r="N28" s="163" t="str">
        <f>IF(AND('Mapa final'!$H$52="Media",'Mapa final'!$L$52="Leve"),CONCATENATE("R",'Mapa final'!$A$52),"")</f>
        <v/>
      </c>
      <c r="O28" s="136"/>
      <c r="P28" s="162" t="str">
        <f>IF(AND('Mapa final'!#REF!="Media",'Mapa final'!#REF!="Menor"),CONCATENATE("R",'Mapa final'!#REF!),"")</f>
        <v>#ERROR!</v>
      </c>
      <c r="Q28" s="128"/>
      <c r="R28" s="163" t="str">
        <f>IF(AND('Mapa final'!$H$46="Media",'Mapa final'!$L$46="Menor"),CONCATENATE("R",'Mapa final'!$A$46),"")</f>
        <v/>
      </c>
      <c r="S28" s="128"/>
      <c r="T28" s="163" t="str">
        <f>IF(AND('Mapa final'!$H$52="Media",'Mapa final'!$L$52="Menor"),CONCATENATE("R",'Mapa final'!$A$52),"")</f>
        <v/>
      </c>
      <c r="U28" s="136"/>
      <c r="V28" s="162" t="str">
        <f>IF(AND('Mapa final'!#REF!="Media",'Mapa final'!#REF!="Moderado"),CONCATENATE("R",'Mapa final'!#REF!),"")</f>
        <v>#ERROR!</v>
      </c>
      <c r="W28" s="128"/>
      <c r="X28" s="163" t="str">
        <f>IF(AND('Mapa final'!$H$46="Media",'Mapa final'!$L$46="Moderado"),CONCATENATE("R",'Mapa final'!$A$46),"")</f>
        <v/>
      </c>
      <c r="Y28" s="128"/>
      <c r="Z28" s="163" t="str">
        <f>IF(AND('Mapa final'!$H$52="Media",'Mapa final'!$L$52="Moderado"),CONCATENATE("R",'Mapa final'!$A$52),"")</f>
        <v/>
      </c>
      <c r="AA28" s="136"/>
      <c r="AB28" s="150" t="str">
        <f>IF(AND('Mapa final'!#REF!="Media",'Mapa final'!#REF!="Mayor"),CONCATENATE("R",'Mapa final'!#REF!),"")</f>
        <v>#ERROR!</v>
      </c>
      <c r="AC28" s="128"/>
      <c r="AD28" s="151" t="str">
        <f>IF(AND('Mapa final'!$H$46="Media",'Mapa final'!$L$46="Mayor"),CONCATENATE("R",'Mapa final'!$A$46),"")</f>
        <v/>
      </c>
      <c r="AE28" s="128"/>
      <c r="AF28" s="151" t="str">
        <f>IF(AND('Mapa final'!$H$52="Media",'Mapa final'!$L$52="Mayor"),CONCATENATE("R",'Mapa final'!$A$52),"")</f>
        <v/>
      </c>
      <c r="AG28" s="136"/>
      <c r="AH28" s="152" t="str">
        <f>IF(AND('Mapa final'!#REF!="Media",'Mapa final'!#REF!="Catastrófico"),CONCATENATE("R",'Mapa final'!#REF!),"")</f>
        <v>#ERROR!</v>
      </c>
      <c r="AI28" s="128"/>
      <c r="AJ28" s="153" t="str">
        <f>IF(AND('Mapa final'!$H$46="Media",'Mapa final'!$L$46="Catastrófico"),CONCATENATE("R",'Mapa final'!$A$46),"")</f>
        <v/>
      </c>
      <c r="AK28" s="128"/>
      <c r="AL28" s="153" t="str">
        <f>IF(AND('Mapa final'!$H$52="Media",'Mapa final'!$L$52="Catastrófico"),CONCATENATE("R",'Mapa final'!$A$52),"")</f>
        <v/>
      </c>
      <c r="AM28" s="136"/>
      <c r="AN28" s="129"/>
      <c r="AO28" s="148"/>
      <c r="AT28" s="149"/>
    </row>
    <row r="29" ht="15.75" customHeight="1">
      <c r="B29" s="130"/>
      <c r="D29" s="8"/>
      <c r="E29" s="15"/>
      <c r="F29" s="11"/>
      <c r="G29" s="11"/>
      <c r="H29" s="11"/>
      <c r="I29" s="12"/>
      <c r="J29" s="146"/>
      <c r="K29" s="134"/>
      <c r="L29" s="132"/>
      <c r="M29" s="134"/>
      <c r="N29" s="132"/>
      <c r="O29" s="147"/>
      <c r="P29" s="15"/>
      <c r="Q29" s="154"/>
      <c r="R29" s="155"/>
      <c r="S29" s="154"/>
      <c r="T29" s="155"/>
      <c r="U29" s="12"/>
      <c r="V29" s="15"/>
      <c r="W29" s="154"/>
      <c r="X29" s="155"/>
      <c r="Y29" s="154"/>
      <c r="Z29" s="155"/>
      <c r="AA29" s="12"/>
      <c r="AB29" s="15"/>
      <c r="AC29" s="154"/>
      <c r="AD29" s="155"/>
      <c r="AE29" s="154"/>
      <c r="AF29" s="155"/>
      <c r="AG29" s="12"/>
      <c r="AH29" s="15"/>
      <c r="AI29" s="154"/>
      <c r="AJ29" s="155"/>
      <c r="AK29" s="154"/>
      <c r="AL29" s="155"/>
      <c r="AM29" s="12"/>
      <c r="AN29" s="129"/>
      <c r="AO29" s="156"/>
      <c r="AP29" s="157"/>
      <c r="AQ29" s="157"/>
      <c r="AR29" s="157"/>
      <c r="AS29" s="157"/>
      <c r="AT29" s="158"/>
    </row>
    <row r="30" ht="15.75" customHeight="1">
      <c r="B30" s="130"/>
      <c r="D30" s="8"/>
      <c r="E30" s="137" t="s">
        <v>138</v>
      </c>
      <c r="F30" s="2"/>
      <c r="G30" s="2"/>
      <c r="H30" s="2"/>
      <c r="I30" s="2"/>
      <c r="J30" s="165" t="str">
        <f>IF(AND('Mapa final'!$H$16="Baja",'Mapa final'!$L$16="Leve"),CONCATENATE("R",'Mapa final'!$A$16),"")</f>
        <v>#REF!</v>
      </c>
      <c r="K30" s="139"/>
      <c r="L30" s="166" t="str">
        <f>IF(AND('Mapa final'!$H$21="Baja",'Mapa final'!$L$21="Leve"),CONCATENATE("R",'Mapa final'!$A$21),"")</f>
        <v>#REF!</v>
      </c>
      <c r="M30" s="139"/>
      <c r="N30" s="166" t="str">
        <f>IF(AND('Mapa final'!$H$26="Baja",'Mapa final'!$L$26="Leve"),CONCATENATE("R",'Mapa final'!$A$26),"")</f>
        <v>#REF!</v>
      </c>
      <c r="O30" s="3"/>
      <c r="P30" s="160" t="str">
        <f>IF(AND('Mapa final'!$H$16="Baja",'Mapa final'!$L$16="Menor"),CONCATENATE("R",'Mapa final'!$A$16),"")</f>
        <v>#REF!</v>
      </c>
      <c r="Q30" s="139"/>
      <c r="R30" s="160" t="str">
        <f>IF(AND('Mapa final'!$H$21="Baja",'Mapa final'!$L$21="Menor"),CONCATENATE("R",'Mapa final'!$A$21),"")</f>
        <v>#REF!</v>
      </c>
      <c r="S30" s="139"/>
      <c r="T30" s="160" t="str">
        <f>IF(AND('Mapa final'!$H$26="Baja",'Mapa final'!$L$26="Menor"),CONCATENATE("R",'Mapa final'!$A$26),"")</f>
        <v>#REF!</v>
      </c>
      <c r="U30" s="3"/>
      <c r="V30" s="159" t="str">
        <f>IF(AND('Mapa final'!$H$16="Baja",'Mapa final'!$L$16="Moderado"),CONCATENATE("R",'Mapa final'!$A$16),"")</f>
        <v>#REF!</v>
      </c>
      <c r="W30" s="139"/>
      <c r="X30" s="160" t="str">
        <f>IF(AND('Mapa final'!$H$21="Baja",'Mapa final'!$L$21="Moderado"),CONCATENATE("R",'Mapa final'!$A$21),"")</f>
        <v>#REF!</v>
      </c>
      <c r="Y30" s="139"/>
      <c r="Z30" s="160" t="str">
        <f>IF(AND('Mapa final'!$H$26="Baja",'Mapa final'!$L$26="Moderado"),CONCATENATE("R",'Mapa final'!$A$26),"")</f>
        <v>#REF!</v>
      </c>
      <c r="AA30" s="3"/>
      <c r="AB30" s="138" t="str">
        <f>IF(AND('Mapa final'!$H$16="Baja",'Mapa final'!$L$16="Mayor"),CONCATENATE("R",'Mapa final'!$A$16),"")</f>
        <v>#REF!</v>
      </c>
      <c r="AC30" s="139"/>
      <c r="AD30" s="140" t="str">
        <f>IF(AND('Mapa final'!$H$21="Baja",'Mapa final'!$L$21="Mayor"),CONCATENATE("R",'Mapa final'!$A$21),"")</f>
        <v>#REF!</v>
      </c>
      <c r="AE30" s="139"/>
      <c r="AF30" s="140" t="str">
        <f>IF(AND('Mapa final'!$H$26="Baja",'Mapa final'!$L$26="Mayor"),CONCATENATE("R",'Mapa final'!$A$26),"")</f>
        <v>#REF!</v>
      </c>
      <c r="AG30" s="3"/>
      <c r="AH30" s="141" t="str">
        <f>IF(AND('Mapa final'!$H$16="Baja",'Mapa final'!$L$16="Catastrófico"),CONCATENATE("R",'Mapa final'!$A$16),"")</f>
        <v>#REF!</v>
      </c>
      <c r="AI30" s="139"/>
      <c r="AJ30" s="142" t="str">
        <f>IF(AND('Mapa final'!$H$21="Baja",'Mapa final'!$L$21="Catastrófico"),CONCATENATE("R",'Mapa final'!$A$21),"")</f>
        <v>#REF!</v>
      </c>
      <c r="AK30" s="139"/>
      <c r="AL30" s="142" t="str">
        <f>IF(AND('Mapa final'!$H$26="Baja",'Mapa final'!$L$26="Catastrófico"),CONCATENATE("R",'Mapa final'!$A$26),"")</f>
        <v>#REF!</v>
      </c>
      <c r="AM30" s="3"/>
      <c r="AN30" s="129"/>
      <c r="AO30" s="167" t="s">
        <v>139</v>
      </c>
      <c r="AP30" s="144"/>
      <c r="AQ30" s="144"/>
      <c r="AR30" s="144"/>
      <c r="AS30" s="144"/>
      <c r="AT30" s="145"/>
    </row>
    <row r="31" ht="15.75" customHeight="1">
      <c r="B31" s="130"/>
      <c r="D31" s="8"/>
      <c r="E31" s="7"/>
      <c r="J31" s="146"/>
      <c r="K31" s="134"/>
      <c r="L31" s="132"/>
      <c r="M31" s="134"/>
      <c r="N31" s="132"/>
      <c r="O31" s="147"/>
      <c r="P31" s="132"/>
      <c r="Q31" s="134"/>
      <c r="R31" s="132"/>
      <c r="S31" s="134"/>
      <c r="T31" s="132"/>
      <c r="U31" s="147"/>
      <c r="V31" s="146"/>
      <c r="W31" s="134"/>
      <c r="X31" s="132"/>
      <c r="Y31" s="134"/>
      <c r="Z31" s="132"/>
      <c r="AA31" s="147"/>
      <c r="AB31" s="146"/>
      <c r="AC31" s="134"/>
      <c r="AD31" s="132"/>
      <c r="AE31" s="134"/>
      <c r="AF31" s="132"/>
      <c r="AG31" s="147"/>
      <c r="AH31" s="146"/>
      <c r="AI31" s="134"/>
      <c r="AJ31" s="132"/>
      <c r="AK31" s="134"/>
      <c r="AL31" s="132"/>
      <c r="AM31" s="147"/>
      <c r="AN31" s="129"/>
      <c r="AO31" s="148"/>
      <c r="AT31" s="149"/>
    </row>
    <row r="32" ht="15.75" customHeight="1">
      <c r="B32" s="130"/>
      <c r="D32" s="8"/>
      <c r="E32" s="7"/>
      <c r="J32" s="168" t="str">
        <f>IF(AND('Mapa final'!$H$31="Baja",'Mapa final'!$L$31="Leve"),CONCATENATE("R",'Mapa final'!$A$31),"")</f>
        <v>#REF!</v>
      </c>
      <c r="K32" s="128"/>
      <c r="L32" s="169" t="str">
        <f>IF(AND('Mapa final'!$H$36="Baja",'Mapa final'!$L$36="Leve"),CONCATENATE("R",'Mapa final'!$A$36),"")</f>
        <v>#REF!</v>
      </c>
      <c r="M32" s="128"/>
      <c r="N32" s="169" t="str">
        <f>IF(AND('Mapa final'!$H$41="Baja",'Mapa final'!$L$41="Leve"),CONCATENATE("R",'Mapa final'!$A$41),"")</f>
        <v>#REF!</v>
      </c>
      <c r="O32" s="136"/>
      <c r="P32" s="163" t="str">
        <f>IF(AND('Mapa final'!$H$31="Baja",'Mapa final'!$L$31="Menor"),CONCATENATE("R",'Mapa final'!$A$31),"")</f>
        <v>#REF!</v>
      </c>
      <c r="Q32" s="128"/>
      <c r="R32" s="163" t="str">
        <f>IF(AND('Mapa final'!$H$36="Baja",'Mapa final'!$L$36="Menor"),CONCATENATE("R",'Mapa final'!$A$36),"")</f>
        <v>#REF!</v>
      </c>
      <c r="S32" s="128"/>
      <c r="T32" s="163" t="str">
        <f>IF(AND('Mapa final'!$H$41="Baja",'Mapa final'!$L$41="Menor"),CONCATENATE("R",'Mapa final'!$A$41),"")</f>
        <v>#REF!</v>
      </c>
      <c r="U32" s="136"/>
      <c r="V32" s="162" t="str">
        <f>IF(AND('Mapa final'!$H$31="Baja",'Mapa final'!$L$31="Moderado"),CONCATENATE("R",'Mapa final'!$A$31),"")</f>
        <v>#REF!</v>
      </c>
      <c r="W32" s="128"/>
      <c r="X32" s="163" t="str">
        <f>IF(AND('Mapa final'!$H$36="Baja",'Mapa final'!$L$36="Moderado"),CONCATENATE("R",'Mapa final'!$A$36),"")</f>
        <v>#REF!</v>
      </c>
      <c r="Y32" s="128"/>
      <c r="Z32" s="163" t="str">
        <f>IF(AND('Mapa final'!$H$41="Baja",'Mapa final'!$L$41="Moderado"),CONCATENATE("R",'Mapa final'!$A$41),"")</f>
        <v>#REF!</v>
      </c>
      <c r="AA32" s="136"/>
      <c r="AB32" s="150" t="str">
        <f>IF(AND('Mapa final'!$H$31="Baja",'Mapa final'!$L$31="Mayor"),CONCATENATE("R",'Mapa final'!$A$31),"")</f>
        <v>#REF!</v>
      </c>
      <c r="AC32" s="128"/>
      <c r="AD32" s="151" t="str">
        <f>IF(AND('Mapa final'!$H$36="Baja",'Mapa final'!$L$36="Mayor"),CONCATENATE("R",'Mapa final'!$A$36),"")</f>
        <v>#REF!</v>
      </c>
      <c r="AE32" s="128"/>
      <c r="AF32" s="151" t="str">
        <f>IF(AND('Mapa final'!$H$41="Baja",'Mapa final'!$L$41="Mayor"),CONCATENATE("R",'Mapa final'!$A$41),"")</f>
        <v>#REF!</v>
      </c>
      <c r="AG32" s="136"/>
      <c r="AH32" s="152" t="str">
        <f>IF(AND('Mapa final'!$H$31="Baja",'Mapa final'!$L$31="Catastrófico"),CONCATENATE("R",'Mapa final'!$A$31),"")</f>
        <v>#REF!</v>
      </c>
      <c r="AI32" s="128"/>
      <c r="AJ32" s="153" t="str">
        <f>IF(AND('Mapa final'!$H$36="Baja",'Mapa final'!$L$36="Catastrófico"),CONCATENATE("R",'Mapa final'!$A$36),"")</f>
        <v>#REF!</v>
      </c>
      <c r="AK32" s="128"/>
      <c r="AL32" s="153" t="str">
        <f>IF(AND('Mapa final'!$H$41="Baja",'Mapa final'!$L$41="Catastrófico"),CONCATENATE("R",'Mapa final'!$A$41),"")</f>
        <v>#REF!</v>
      </c>
      <c r="AM32" s="136"/>
      <c r="AN32" s="129"/>
      <c r="AO32" s="148"/>
      <c r="AT32" s="149"/>
    </row>
    <row r="33" ht="15.75" customHeight="1">
      <c r="B33" s="130"/>
      <c r="D33" s="8"/>
      <c r="E33" s="7"/>
      <c r="J33" s="146"/>
      <c r="K33" s="134"/>
      <c r="L33" s="132"/>
      <c r="M33" s="134"/>
      <c r="N33" s="132"/>
      <c r="O33" s="147"/>
      <c r="P33" s="132"/>
      <c r="Q33" s="134"/>
      <c r="R33" s="132"/>
      <c r="S33" s="134"/>
      <c r="T33" s="132"/>
      <c r="U33" s="147"/>
      <c r="V33" s="146"/>
      <c r="W33" s="134"/>
      <c r="X33" s="132"/>
      <c r="Y33" s="134"/>
      <c r="Z33" s="132"/>
      <c r="AA33" s="147"/>
      <c r="AB33" s="146"/>
      <c r="AC33" s="134"/>
      <c r="AD33" s="132"/>
      <c r="AE33" s="134"/>
      <c r="AF33" s="132"/>
      <c r="AG33" s="147"/>
      <c r="AH33" s="146"/>
      <c r="AI33" s="134"/>
      <c r="AJ33" s="132"/>
      <c r="AK33" s="134"/>
      <c r="AL33" s="132"/>
      <c r="AM33" s="147"/>
      <c r="AN33" s="129"/>
      <c r="AO33" s="148"/>
      <c r="AT33" s="149"/>
    </row>
    <row r="34" ht="15.75" customHeight="1">
      <c r="B34" s="130"/>
      <c r="D34" s="8"/>
      <c r="E34" s="7"/>
      <c r="J34" s="168" t="str">
        <f>IF(AND('Mapa final'!#REF!="Baja",'Mapa final'!#REF!="Leve"),CONCATENATE("R",'Mapa final'!#REF!),"")</f>
        <v>#ERROR!</v>
      </c>
      <c r="K34" s="128"/>
      <c r="L34" s="169" t="str">
        <f>IF(AND('Mapa final'!#REF!="Baja",'Mapa final'!#REF!="Leve"),CONCATENATE("R",'Mapa final'!#REF!),"")</f>
        <v>#ERROR!</v>
      </c>
      <c r="M34" s="128"/>
      <c r="N34" s="169" t="str">
        <f>IF(AND('Mapa final'!#REF!="Baja",'Mapa final'!#REF!="Leve"),CONCATENATE("R",'Mapa final'!#REF!),"")</f>
        <v>#ERROR!</v>
      </c>
      <c r="O34" s="136"/>
      <c r="P34" s="163" t="str">
        <f>IF(AND('Mapa final'!#REF!="Baja",'Mapa final'!#REF!="Menor"),CONCATENATE("R",'Mapa final'!#REF!),"")</f>
        <v>#ERROR!</v>
      </c>
      <c r="Q34" s="128"/>
      <c r="R34" s="163" t="str">
        <f>IF(AND('Mapa final'!#REF!="Baja",'Mapa final'!#REF!="Menor"),CONCATENATE("R",'Mapa final'!#REF!),"")</f>
        <v>#ERROR!</v>
      </c>
      <c r="S34" s="128"/>
      <c r="T34" s="163" t="str">
        <f>IF(AND('Mapa final'!#REF!="Baja",'Mapa final'!#REF!="Menor"),CONCATENATE("R",'Mapa final'!#REF!),"")</f>
        <v>#ERROR!</v>
      </c>
      <c r="U34" s="136"/>
      <c r="V34" s="162" t="str">
        <f>IF(AND('Mapa final'!#REF!="Baja",'Mapa final'!#REF!="Moderado"),CONCATENATE("R",'Mapa final'!#REF!),"")</f>
        <v>#ERROR!</v>
      </c>
      <c r="W34" s="128"/>
      <c r="X34" s="163" t="str">
        <f>IF(AND('Mapa final'!#REF!="Baja",'Mapa final'!#REF!="Moderado"),CONCATENATE("R",'Mapa final'!#REF!),"")</f>
        <v>#ERROR!</v>
      </c>
      <c r="Y34" s="128"/>
      <c r="Z34" s="163" t="str">
        <f>IF(AND('Mapa final'!#REF!="Baja",'Mapa final'!#REF!="Moderado"),CONCATENATE("R",'Mapa final'!#REF!),"")</f>
        <v>#ERROR!</v>
      </c>
      <c r="AA34" s="136"/>
      <c r="AB34" s="150" t="str">
        <f>IF(AND('Mapa final'!#REF!="Baja",'Mapa final'!#REF!="Mayor"),CONCATENATE("R",'Mapa final'!#REF!),"")</f>
        <v>#ERROR!</v>
      </c>
      <c r="AC34" s="128"/>
      <c r="AD34" s="151" t="str">
        <f>IF(AND('Mapa final'!#REF!="Baja",'Mapa final'!#REF!="Mayor"),CONCATENATE("R",'Mapa final'!#REF!),"")</f>
        <v>#ERROR!</v>
      </c>
      <c r="AE34" s="128"/>
      <c r="AF34" s="151" t="str">
        <f>IF(AND('Mapa final'!#REF!="Baja",'Mapa final'!#REF!="Mayor"),CONCATENATE("R",'Mapa final'!#REF!),"")</f>
        <v>#ERROR!</v>
      </c>
      <c r="AG34" s="136"/>
      <c r="AH34" s="152" t="str">
        <f>IF(AND('Mapa final'!#REF!="Baja",'Mapa final'!#REF!="Catastrófico"),CONCATENATE("R",'Mapa final'!#REF!),"")</f>
        <v>#ERROR!</v>
      </c>
      <c r="AI34" s="128"/>
      <c r="AJ34" s="153" t="str">
        <f>IF(AND('Mapa final'!#REF!="Baja",'Mapa final'!#REF!="Catastrófico"),CONCATENATE("R",'Mapa final'!#REF!),"")</f>
        <v>#ERROR!</v>
      </c>
      <c r="AK34" s="128"/>
      <c r="AL34" s="153" t="str">
        <f>IF(AND('Mapa final'!#REF!="Baja",'Mapa final'!#REF!="Catastrófico"),CONCATENATE("R",'Mapa final'!#REF!),"")</f>
        <v>#ERROR!</v>
      </c>
      <c r="AM34" s="136"/>
      <c r="AN34" s="129"/>
      <c r="AO34" s="148"/>
      <c r="AT34" s="149"/>
    </row>
    <row r="35" ht="15.75" customHeight="1">
      <c r="B35" s="130"/>
      <c r="D35" s="8"/>
      <c r="E35" s="7"/>
      <c r="J35" s="146"/>
      <c r="K35" s="134"/>
      <c r="L35" s="132"/>
      <c r="M35" s="134"/>
      <c r="N35" s="132"/>
      <c r="O35" s="147"/>
      <c r="P35" s="132"/>
      <c r="Q35" s="134"/>
      <c r="R35" s="132"/>
      <c r="S35" s="134"/>
      <c r="T35" s="132"/>
      <c r="U35" s="147"/>
      <c r="V35" s="146"/>
      <c r="W35" s="134"/>
      <c r="X35" s="132"/>
      <c r="Y35" s="134"/>
      <c r="Z35" s="132"/>
      <c r="AA35" s="147"/>
      <c r="AB35" s="146"/>
      <c r="AC35" s="134"/>
      <c r="AD35" s="132"/>
      <c r="AE35" s="134"/>
      <c r="AF35" s="132"/>
      <c r="AG35" s="147"/>
      <c r="AH35" s="146"/>
      <c r="AI35" s="134"/>
      <c r="AJ35" s="132"/>
      <c r="AK35" s="134"/>
      <c r="AL35" s="132"/>
      <c r="AM35" s="147"/>
      <c r="AN35" s="129"/>
      <c r="AO35" s="148"/>
      <c r="AT35" s="149"/>
    </row>
    <row r="36" ht="15.75" customHeight="1">
      <c r="B36" s="130"/>
      <c r="D36" s="8"/>
      <c r="E36" s="7"/>
      <c r="J36" s="168" t="str">
        <f>IF(AND('Mapa final'!#REF!="Baja",'Mapa final'!#REF!="Leve"),CONCATENATE("R",'Mapa final'!#REF!),"")</f>
        <v>#ERROR!</v>
      </c>
      <c r="K36" s="128"/>
      <c r="L36" s="169" t="str">
        <f>IF(AND('Mapa final'!$H$46="Baja",'Mapa final'!$L$46="Leve"),CONCATENATE("R",'Mapa final'!$A$46),"")</f>
        <v/>
      </c>
      <c r="M36" s="128"/>
      <c r="N36" s="169" t="str">
        <f>IF(AND('Mapa final'!$H$52="Baja",'Mapa final'!$L$52="Leve"),CONCATENATE("R",'Mapa final'!$A$52),"")</f>
        <v/>
      </c>
      <c r="O36" s="136"/>
      <c r="P36" s="163" t="str">
        <f>IF(AND('Mapa final'!#REF!="Baja",'Mapa final'!#REF!="Menor"),CONCATENATE("R",'Mapa final'!#REF!),"")</f>
        <v>#ERROR!</v>
      </c>
      <c r="Q36" s="128"/>
      <c r="R36" s="163" t="str">
        <f>IF(AND('Mapa final'!$H$46="Baja",'Mapa final'!$L$46="Menor"),CONCATENATE("R",'Mapa final'!$A$46),"")</f>
        <v/>
      </c>
      <c r="S36" s="128"/>
      <c r="T36" s="163" t="str">
        <f>IF(AND('Mapa final'!$H$52="Baja",'Mapa final'!$L$52="Menor"),CONCATENATE("R",'Mapa final'!$A$52),"")</f>
        <v/>
      </c>
      <c r="U36" s="136"/>
      <c r="V36" s="162" t="str">
        <f>IF(AND('Mapa final'!#REF!="Baja",'Mapa final'!#REF!="Moderado"),CONCATENATE("R",'Mapa final'!#REF!),"")</f>
        <v>#ERROR!</v>
      </c>
      <c r="W36" s="128"/>
      <c r="X36" s="163" t="str">
        <f>IF(AND('Mapa final'!$H$46="Baja",'Mapa final'!$L$46="Moderado"),CONCATENATE("R",'Mapa final'!$A$46),"")</f>
        <v/>
      </c>
      <c r="Y36" s="128"/>
      <c r="Z36" s="163" t="str">
        <f>IF(AND('Mapa final'!$H$52="Baja",'Mapa final'!$L$52="Moderado"),CONCATENATE("R",'Mapa final'!$A$52),"")</f>
        <v/>
      </c>
      <c r="AA36" s="136"/>
      <c r="AB36" s="150" t="str">
        <f>IF(AND('Mapa final'!#REF!="Baja",'Mapa final'!#REF!="Mayor"),CONCATENATE("R",'Mapa final'!#REF!),"")</f>
        <v>#ERROR!</v>
      </c>
      <c r="AC36" s="128"/>
      <c r="AD36" s="151" t="str">
        <f>IF(AND('Mapa final'!$H$46="Baja",'Mapa final'!$L$46="Mayor"),CONCATENATE("R",'Mapa final'!$A$46),"")</f>
        <v/>
      </c>
      <c r="AE36" s="128"/>
      <c r="AF36" s="151" t="str">
        <f>IF(AND('Mapa final'!$H$52="Baja",'Mapa final'!$L$52="Mayor"),CONCATENATE("R",'Mapa final'!$A$52),"")</f>
        <v/>
      </c>
      <c r="AG36" s="136"/>
      <c r="AH36" s="152" t="str">
        <f>IF(AND('Mapa final'!#REF!="Baja",'Mapa final'!#REF!="Catastrófico"),CONCATENATE("R",'Mapa final'!#REF!),"")</f>
        <v>#ERROR!</v>
      </c>
      <c r="AI36" s="128"/>
      <c r="AJ36" s="153" t="str">
        <f>IF(AND('Mapa final'!$H$46="Baja",'Mapa final'!$L$46="Catastrófico"),CONCATENATE("R",'Mapa final'!$A$46),"")</f>
        <v/>
      </c>
      <c r="AK36" s="128"/>
      <c r="AL36" s="153" t="str">
        <f>IF(AND('Mapa final'!$H$52="Baja",'Mapa final'!$L$52="Catastrófico"),CONCATENATE("R",'Mapa final'!$A$52),"")</f>
        <v/>
      </c>
      <c r="AM36" s="136"/>
      <c r="AN36" s="129"/>
      <c r="AO36" s="148"/>
      <c r="AT36" s="149"/>
    </row>
    <row r="37" ht="15.75" customHeight="1">
      <c r="B37" s="130"/>
      <c r="D37" s="8"/>
      <c r="E37" s="15"/>
      <c r="F37" s="11"/>
      <c r="G37" s="11"/>
      <c r="H37" s="11"/>
      <c r="I37" s="11"/>
      <c r="J37" s="15"/>
      <c r="K37" s="154"/>
      <c r="L37" s="155"/>
      <c r="M37" s="154"/>
      <c r="N37" s="155"/>
      <c r="O37" s="12"/>
      <c r="P37" s="155"/>
      <c r="Q37" s="154"/>
      <c r="R37" s="155"/>
      <c r="S37" s="154"/>
      <c r="T37" s="155"/>
      <c r="U37" s="12"/>
      <c r="V37" s="15"/>
      <c r="W37" s="154"/>
      <c r="X37" s="155"/>
      <c r="Y37" s="154"/>
      <c r="Z37" s="155"/>
      <c r="AA37" s="12"/>
      <c r="AB37" s="15"/>
      <c r="AC37" s="154"/>
      <c r="AD37" s="155"/>
      <c r="AE37" s="154"/>
      <c r="AF37" s="155"/>
      <c r="AG37" s="12"/>
      <c r="AH37" s="15"/>
      <c r="AI37" s="154"/>
      <c r="AJ37" s="155"/>
      <c r="AK37" s="154"/>
      <c r="AL37" s="155"/>
      <c r="AM37" s="12"/>
      <c r="AN37" s="129"/>
      <c r="AO37" s="156"/>
      <c r="AP37" s="157"/>
      <c r="AQ37" s="157"/>
      <c r="AR37" s="157"/>
      <c r="AS37" s="157"/>
      <c r="AT37" s="158"/>
    </row>
    <row r="38" ht="15.75" customHeight="1">
      <c r="B38" s="130"/>
      <c r="D38" s="8"/>
      <c r="E38" s="137" t="s">
        <v>140</v>
      </c>
      <c r="F38" s="2"/>
      <c r="G38" s="2"/>
      <c r="H38" s="2"/>
      <c r="I38" s="3"/>
      <c r="J38" s="165" t="str">
        <f>IF(AND('Mapa final'!$H$16="Muy Baja",'Mapa final'!$L$16="Leve"),CONCATENATE("R",'Mapa final'!$A$16),"")</f>
        <v>#REF!</v>
      </c>
      <c r="K38" s="139"/>
      <c r="L38" s="166" t="str">
        <f>IF(AND('Mapa final'!$H$21="Muy Baja",'Mapa final'!$L$21="Leve"),CONCATENATE("R",'Mapa final'!$A$21),"")</f>
        <v>#REF!</v>
      </c>
      <c r="M38" s="139"/>
      <c r="N38" s="166" t="str">
        <f>IF(AND('Mapa final'!$H$26="Muy Baja",'Mapa final'!$L$26="Leve"),CONCATENATE("R",'Mapa final'!$A$26),"")</f>
        <v>#REF!</v>
      </c>
      <c r="O38" s="3"/>
      <c r="P38" s="165" t="str">
        <f>IF(AND('Mapa final'!$H$16="Muy Baja",'Mapa final'!$L$16="Menor"),CONCATENATE("R",'Mapa final'!$A$16),"")</f>
        <v>#REF!</v>
      </c>
      <c r="Q38" s="139"/>
      <c r="R38" s="166" t="str">
        <f>IF(AND('Mapa final'!$H$21="Muy Baja",'Mapa final'!$L$21="Menor"),CONCATENATE("R",'Mapa final'!$A$21),"")</f>
        <v>#REF!</v>
      </c>
      <c r="S38" s="139"/>
      <c r="T38" s="166" t="str">
        <f>IF(AND('Mapa final'!$H$26="Muy Baja",'Mapa final'!$L$26="Menor"),CONCATENATE("R",'Mapa final'!$A$26),"")</f>
        <v>#REF!</v>
      </c>
      <c r="U38" s="3"/>
      <c r="V38" s="159" t="str">
        <f>IF(AND('Mapa final'!$H$16="Muy Baja",'Mapa final'!$L$16="Moderado"),CONCATENATE("R",'Mapa final'!$A$16),"")</f>
        <v>#REF!</v>
      </c>
      <c r="W38" s="139"/>
      <c r="X38" s="160" t="str">
        <f>IF(AND('Mapa final'!$H$21="Muy Baja",'Mapa final'!$L$21="Moderado"),CONCATENATE("R",'Mapa final'!$A$21),"")</f>
        <v>#REF!</v>
      </c>
      <c r="Y38" s="139"/>
      <c r="Z38" s="160" t="str">
        <f>IF(AND('Mapa final'!$H$26="Muy Baja",'Mapa final'!$L$26="Moderado"),CONCATENATE("R",'Mapa final'!$A$26),"")</f>
        <v>#REF!</v>
      </c>
      <c r="AA38" s="3"/>
      <c r="AB38" s="138" t="str">
        <f>IF(AND('Mapa final'!$H$16="Muy Baja",'Mapa final'!$L$16="Mayor"),CONCATENATE("R",'Mapa final'!$A$16),"")</f>
        <v>#REF!</v>
      </c>
      <c r="AC38" s="139"/>
      <c r="AD38" s="140" t="str">
        <f>IF(AND('Mapa final'!$H$21="Muy Baja",'Mapa final'!$L$21="Mayor"),CONCATENATE("R",'Mapa final'!$A$21),"")</f>
        <v>#REF!</v>
      </c>
      <c r="AE38" s="139"/>
      <c r="AF38" s="140" t="str">
        <f>IF(AND('Mapa final'!$H$26="Muy Baja",'Mapa final'!$L$26="Mayor"),CONCATENATE("R",'Mapa final'!$A$26),"")</f>
        <v>#REF!</v>
      </c>
      <c r="AG38" s="3"/>
      <c r="AH38" s="141" t="str">
        <f>IF(AND('Mapa final'!$H$16="Muy Baja",'Mapa final'!$L$16="Catastrófico"),CONCATENATE("R",'Mapa final'!$A$16),"")</f>
        <v>#REF!</v>
      </c>
      <c r="AI38" s="139"/>
      <c r="AJ38" s="142" t="str">
        <f>IF(AND('Mapa final'!$H$21="Muy Baja",'Mapa final'!$L$21="Catastrófico"),CONCATENATE("R",'Mapa final'!$A$21),"")</f>
        <v>#REF!</v>
      </c>
      <c r="AK38" s="139"/>
      <c r="AL38" s="142" t="str">
        <f>IF(AND('Mapa final'!$H$26="Muy Baja",'Mapa final'!$L$26="Catastrófico"),CONCATENATE("R",'Mapa final'!$A$26),"")</f>
        <v>#REF!</v>
      </c>
      <c r="AM38" s="3"/>
      <c r="AN38" s="129"/>
      <c r="AO38" s="129"/>
      <c r="AP38" s="129"/>
      <c r="AQ38" s="129"/>
      <c r="AR38" s="129"/>
      <c r="AS38" s="129"/>
      <c r="AT38" s="129"/>
    </row>
    <row r="39" ht="15.75" customHeight="1">
      <c r="B39" s="130"/>
      <c r="D39" s="8"/>
      <c r="E39" s="7"/>
      <c r="I39" s="8"/>
      <c r="J39" s="146"/>
      <c r="K39" s="134"/>
      <c r="L39" s="132"/>
      <c r="M39" s="134"/>
      <c r="N39" s="132"/>
      <c r="O39" s="147"/>
      <c r="P39" s="146"/>
      <c r="Q39" s="134"/>
      <c r="R39" s="132"/>
      <c r="S39" s="134"/>
      <c r="T39" s="132"/>
      <c r="U39" s="147"/>
      <c r="V39" s="146"/>
      <c r="W39" s="134"/>
      <c r="X39" s="132"/>
      <c r="Y39" s="134"/>
      <c r="Z39" s="132"/>
      <c r="AA39" s="147"/>
      <c r="AB39" s="146"/>
      <c r="AC39" s="134"/>
      <c r="AD39" s="132"/>
      <c r="AE39" s="134"/>
      <c r="AF39" s="132"/>
      <c r="AG39" s="147"/>
      <c r="AH39" s="146"/>
      <c r="AI39" s="134"/>
      <c r="AJ39" s="132"/>
      <c r="AK39" s="134"/>
      <c r="AL39" s="132"/>
      <c r="AM39" s="147"/>
      <c r="AN39" s="129"/>
      <c r="AO39" s="129"/>
      <c r="AP39" s="129"/>
      <c r="AQ39" s="129"/>
      <c r="AR39" s="129"/>
      <c r="AS39" s="129"/>
      <c r="AT39" s="129"/>
    </row>
    <row r="40" ht="15.75" customHeight="1">
      <c r="B40" s="130"/>
      <c r="D40" s="8"/>
      <c r="E40" s="7"/>
      <c r="I40" s="8"/>
      <c r="J40" s="168" t="str">
        <f>IF(AND('Mapa final'!$H$31="Muy Baja",'Mapa final'!$L$31="Leve"),CONCATENATE("R",'Mapa final'!$A$31),"")</f>
        <v>#REF!</v>
      </c>
      <c r="K40" s="128"/>
      <c r="L40" s="169" t="str">
        <f>IF(AND('Mapa final'!$H$36="Muy Baja",'Mapa final'!$L$36="Leve"),CONCATENATE("R",'Mapa final'!$A$36),"")</f>
        <v>#REF!</v>
      </c>
      <c r="M40" s="128"/>
      <c r="N40" s="169" t="str">
        <f>IF(AND('Mapa final'!$H$41="Muy Baja",'Mapa final'!$L$41="Leve"),CONCATENATE("R",'Mapa final'!$A$41),"")</f>
        <v>#REF!</v>
      </c>
      <c r="O40" s="136"/>
      <c r="P40" s="168" t="str">
        <f>IF(AND('Mapa final'!$H$31="Muy Baja",'Mapa final'!$L$31="Menor"),CONCATENATE("R",'Mapa final'!$A$31),"")</f>
        <v>#REF!</v>
      </c>
      <c r="Q40" s="128"/>
      <c r="R40" s="169" t="str">
        <f>IF(AND('Mapa final'!$H$36="Muy Baja",'Mapa final'!$L$36="Menor"),CONCATENATE("R",'Mapa final'!$A$36),"")</f>
        <v>#REF!</v>
      </c>
      <c r="S40" s="128"/>
      <c r="T40" s="169" t="str">
        <f>IF(AND('Mapa final'!$H$41="Muy Baja",'Mapa final'!$L$41="Menor"),CONCATENATE("R",'Mapa final'!$A$41),"")</f>
        <v>#REF!</v>
      </c>
      <c r="U40" s="136"/>
      <c r="V40" s="162" t="str">
        <f>IF(AND('Mapa final'!$H$31="Muy Baja",'Mapa final'!$L$31="Moderado"),CONCATENATE("R",'Mapa final'!$A$31),"")</f>
        <v>#REF!</v>
      </c>
      <c r="W40" s="128"/>
      <c r="X40" s="163" t="str">
        <f>IF(AND('Mapa final'!$H$36="Muy Baja",'Mapa final'!$L$36="Moderado"),CONCATENATE("R",'Mapa final'!$A$36),"")</f>
        <v>#REF!</v>
      </c>
      <c r="Y40" s="128"/>
      <c r="Z40" s="163" t="str">
        <f>IF(AND('Mapa final'!$H$41="Muy Baja",'Mapa final'!$L$41="Moderado"),CONCATENATE("R",'Mapa final'!$A$41),"")</f>
        <v>#REF!</v>
      </c>
      <c r="AA40" s="136"/>
      <c r="AB40" s="150" t="str">
        <f>IF(AND('Mapa final'!$H$31="Muy Baja",'Mapa final'!$L$31="Mayor"),CONCATENATE("R",'Mapa final'!$A$31),"")</f>
        <v>#REF!</v>
      </c>
      <c r="AC40" s="128"/>
      <c r="AD40" s="151" t="str">
        <f>IF(AND('Mapa final'!$H$36="Muy Baja",'Mapa final'!$L$36="Mayor"),CONCATENATE("R",'Mapa final'!$A$36),"")</f>
        <v>#REF!</v>
      </c>
      <c r="AE40" s="128"/>
      <c r="AF40" s="151" t="str">
        <f>IF(AND('Mapa final'!$H$41="Muy Baja",'Mapa final'!$L$41="Mayor"),CONCATENATE("R",'Mapa final'!$A$41),"")</f>
        <v>#REF!</v>
      </c>
      <c r="AG40" s="136"/>
      <c r="AH40" s="152" t="str">
        <f>IF(AND('Mapa final'!$H$31="Muy Baja",'Mapa final'!$L$31="Catastrófico"),CONCATENATE("R",'Mapa final'!$A$31),"")</f>
        <v>#REF!</v>
      </c>
      <c r="AI40" s="128"/>
      <c r="AJ40" s="153" t="str">
        <f>IF(AND('Mapa final'!$H$36="Muy Baja",'Mapa final'!$L$36="Catastrófico"),CONCATENATE("R",'Mapa final'!$A$36),"")</f>
        <v>#REF!</v>
      </c>
      <c r="AK40" s="128"/>
      <c r="AL40" s="153" t="str">
        <f>IF(AND('Mapa final'!$H$41="Muy Baja",'Mapa final'!$L$41="Catastrófico"),CONCATENATE("R",'Mapa final'!$A$41),"")</f>
        <v>#REF!</v>
      </c>
      <c r="AM40" s="136"/>
      <c r="AN40" s="129"/>
      <c r="AO40" s="129"/>
      <c r="AP40" s="129"/>
      <c r="AQ40" s="129"/>
      <c r="AR40" s="129"/>
      <c r="AS40" s="129"/>
      <c r="AT40" s="129"/>
    </row>
    <row r="41" ht="15.75" customHeight="1">
      <c r="B41" s="130"/>
      <c r="D41" s="8"/>
      <c r="E41" s="7"/>
      <c r="I41" s="8"/>
      <c r="J41" s="146"/>
      <c r="K41" s="134"/>
      <c r="L41" s="132"/>
      <c r="M41" s="134"/>
      <c r="N41" s="132"/>
      <c r="O41" s="147"/>
      <c r="P41" s="146"/>
      <c r="Q41" s="134"/>
      <c r="R41" s="132"/>
      <c r="S41" s="134"/>
      <c r="T41" s="132"/>
      <c r="U41" s="147"/>
      <c r="V41" s="146"/>
      <c r="W41" s="134"/>
      <c r="X41" s="132"/>
      <c r="Y41" s="134"/>
      <c r="Z41" s="132"/>
      <c r="AA41" s="147"/>
      <c r="AB41" s="146"/>
      <c r="AC41" s="134"/>
      <c r="AD41" s="132"/>
      <c r="AE41" s="134"/>
      <c r="AF41" s="132"/>
      <c r="AG41" s="147"/>
      <c r="AH41" s="146"/>
      <c r="AI41" s="134"/>
      <c r="AJ41" s="132"/>
      <c r="AK41" s="134"/>
      <c r="AL41" s="132"/>
      <c r="AM41" s="147"/>
      <c r="AN41" s="129"/>
      <c r="AO41" s="129"/>
      <c r="AP41" s="129"/>
      <c r="AQ41" s="129"/>
      <c r="AR41" s="129"/>
      <c r="AS41" s="129"/>
      <c r="AT41" s="129"/>
    </row>
    <row r="42" ht="15.75" customHeight="1">
      <c r="B42" s="130"/>
      <c r="D42" s="8"/>
      <c r="E42" s="7"/>
      <c r="I42" s="8"/>
      <c r="J42" s="168" t="str">
        <f>IF(AND('Mapa final'!#REF!="Muy Baja",'Mapa final'!#REF!="Leve"),CONCATENATE("R",'Mapa final'!#REF!),"")</f>
        <v>#ERROR!</v>
      </c>
      <c r="K42" s="128"/>
      <c r="L42" s="169" t="str">
        <f>IF(AND('Mapa final'!#REF!="Muy Baja",'Mapa final'!#REF!="Leve"),CONCATENATE("R",'Mapa final'!#REF!),"")</f>
        <v>#ERROR!</v>
      </c>
      <c r="M42" s="128"/>
      <c r="N42" s="169" t="str">
        <f>IF(AND('Mapa final'!#REF!="Muy Baja",'Mapa final'!#REF!="Leve"),CONCATENATE("R",'Mapa final'!#REF!),"")</f>
        <v>#ERROR!</v>
      </c>
      <c r="O42" s="136"/>
      <c r="P42" s="168" t="str">
        <f>IF(AND('Mapa final'!#REF!="Muy Baja",'Mapa final'!#REF!="Menor"),CONCATENATE("R",'Mapa final'!#REF!),"")</f>
        <v>#ERROR!</v>
      </c>
      <c r="Q42" s="128"/>
      <c r="R42" s="169" t="str">
        <f>IF(AND('Mapa final'!#REF!="Muy Baja",'Mapa final'!#REF!="Menor"),CONCATENATE("R",'Mapa final'!#REF!),"")</f>
        <v>#ERROR!</v>
      </c>
      <c r="S42" s="128"/>
      <c r="T42" s="169" t="str">
        <f>IF(AND('Mapa final'!#REF!="Muy Baja",'Mapa final'!#REF!="Menor"),CONCATENATE("R",'Mapa final'!#REF!),"")</f>
        <v>#ERROR!</v>
      </c>
      <c r="U42" s="136"/>
      <c r="V42" s="162" t="str">
        <f>IF(AND('Mapa final'!#REF!="Muy Baja",'Mapa final'!#REF!="Moderado"),CONCATENATE("R",'Mapa final'!#REF!),"")</f>
        <v>#ERROR!</v>
      </c>
      <c r="W42" s="128"/>
      <c r="X42" s="163" t="str">
        <f>IF(AND('Mapa final'!#REF!="Muy Baja",'Mapa final'!#REF!="Moderado"),CONCATENATE("R",'Mapa final'!#REF!),"")</f>
        <v>#ERROR!</v>
      </c>
      <c r="Y42" s="128"/>
      <c r="Z42" s="163" t="str">
        <f>IF(AND('Mapa final'!#REF!="Muy Baja",'Mapa final'!#REF!="Moderado"),CONCATENATE("R",'Mapa final'!#REF!),"")</f>
        <v>#ERROR!</v>
      </c>
      <c r="AA42" s="136"/>
      <c r="AB42" s="150" t="str">
        <f>IF(AND('Mapa final'!#REF!="Muy Baja",'Mapa final'!#REF!="Mayor"),CONCATENATE("R",'Mapa final'!#REF!),"")</f>
        <v>#ERROR!</v>
      </c>
      <c r="AC42" s="128"/>
      <c r="AD42" s="151" t="str">
        <f>IF(AND('Mapa final'!#REF!="Muy Baja",'Mapa final'!#REF!="Mayor"),CONCATENATE("R",'Mapa final'!#REF!),"")</f>
        <v>#ERROR!</v>
      </c>
      <c r="AE42" s="128"/>
      <c r="AF42" s="151" t="str">
        <f>IF(AND('Mapa final'!#REF!="Muy Baja",'Mapa final'!#REF!="Mayor"),CONCATENATE("R",'Mapa final'!#REF!),"")</f>
        <v>#ERROR!</v>
      </c>
      <c r="AG42" s="136"/>
      <c r="AH42" s="152" t="str">
        <f>IF(AND('Mapa final'!#REF!="Muy Baja",'Mapa final'!#REF!="Catastrófico"),CONCATENATE("R",'Mapa final'!#REF!),"")</f>
        <v>#ERROR!</v>
      </c>
      <c r="AI42" s="128"/>
      <c r="AJ42" s="153" t="str">
        <f>IF(AND('Mapa final'!#REF!="Muy Baja",'Mapa final'!#REF!="Catastrófico"),CONCATENATE("R",'Mapa final'!#REF!),"")</f>
        <v>#ERROR!</v>
      </c>
      <c r="AK42" s="128"/>
      <c r="AL42" s="153" t="str">
        <f>IF(AND('Mapa final'!#REF!="Muy Baja",'Mapa final'!#REF!="Catastrófico"),CONCATENATE("R",'Mapa final'!#REF!),"")</f>
        <v>#ERROR!</v>
      </c>
      <c r="AM42" s="136"/>
      <c r="AN42" s="129"/>
      <c r="AO42" s="129"/>
      <c r="AP42" s="129"/>
      <c r="AQ42" s="129"/>
      <c r="AR42" s="129"/>
      <c r="AS42" s="129"/>
      <c r="AT42" s="129"/>
    </row>
    <row r="43" ht="15.75" customHeight="1">
      <c r="B43" s="130"/>
      <c r="D43" s="8"/>
      <c r="E43" s="7"/>
      <c r="I43" s="8"/>
      <c r="J43" s="146"/>
      <c r="K43" s="134"/>
      <c r="L43" s="132"/>
      <c r="M43" s="134"/>
      <c r="N43" s="132"/>
      <c r="O43" s="147"/>
      <c r="P43" s="146"/>
      <c r="Q43" s="134"/>
      <c r="R43" s="132"/>
      <c r="S43" s="134"/>
      <c r="T43" s="132"/>
      <c r="U43" s="147"/>
      <c r="V43" s="146"/>
      <c r="W43" s="134"/>
      <c r="X43" s="132"/>
      <c r="Y43" s="134"/>
      <c r="Z43" s="132"/>
      <c r="AA43" s="147"/>
      <c r="AB43" s="146"/>
      <c r="AC43" s="134"/>
      <c r="AD43" s="132"/>
      <c r="AE43" s="134"/>
      <c r="AF43" s="132"/>
      <c r="AG43" s="147"/>
      <c r="AH43" s="146"/>
      <c r="AI43" s="134"/>
      <c r="AJ43" s="132"/>
      <c r="AK43" s="134"/>
      <c r="AL43" s="132"/>
      <c r="AM43" s="147"/>
      <c r="AN43" s="129"/>
      <c r="AO43" s="129"/>
      <c r="AP43" s="129"/>
      <c r="AQ43" s="129"/>
      <c r="AR43" s="129"/>
      <c r="AS43" s="129"/>
      <c r="AT43" s="129"/>
    </row>
    <row r="44" ht="15.75" customHeight="1">
      <c r="B44" s="130"/>
      <c r="D44" s="8"/>
      <c r="E44" s="7"/>
      <c r="I44" s="8"/>
      <c r="J44" s="168" t="str">
        <f>IF(AND('Mapa final'!#REF!="Muy Baja",'Mapa final'!#REF!="Leve"),CONCATENATE("R",'Mapa final'!#REF!),"")</f>
        <v>#ERROR!</v>
      </c>
      <c r="K44" s="128"/>
      <c r="L44" s="169" t="str">
        <f>IF(AND('Mapa final'!$H$46="Muy Baja",'Mapa final'!$L$46="Leve"),CONCATENATE("R",'Mapa final'!$A$46),"")</f>
        <v/>
      </c>
      <c r="M44" s="128"/>
      <c r="N44" s="169" t="str">
        <f>IF(AND('Mapa final'!$H$52="Muy Baja",'Mapa final'!$L$52="Leve"),CONCATENATE("R",'Mapa final'!$A$52),"")</f>
        <v/>
      </c>
      <c r="O44" s="136"/>
      <c r="P44" s="168" t="str">
        <f>IF(AND('Mapa final'!#REF!="Muy Baja",'Mapa final'!#REF!="Menor"),CONCATENATE("R",'Mapa final'!#REF!),"")</f>
        <v>#ERROR!</v>
      </c>
      <c r="Q44" s="128"/>
      <c r="R44" s="169" t="str">
        <f>IF(AND('Mapa final'!$H$46="Muy Baja",'Mapa final'!$L$46="Menor"),CONCATENATE("R",'Mapa final'!$A$46),"")</f>
        <v/>
      </c>
      <c r="S44" s="128"/>
      <c r="T44" s="169" t="str">
        <f>IF(AND('Mapa final'!$H$52="Muy Baja",'Mapa final'!$L$52="Menor"),CONCATENATE("R",'Mapa final'!$A$52),"")</f>
        <v/>
      </c>
      <c r="U44" s="136"/>
      <c r="V44" s="162" t="str">
        <f>IF(AND('Mapa final'!#REF!="Muy Baja",'Mapa final'!#REF!="Moderado"),CONCATENATE("R",'Mapa final'!#REF!),"")</f>
        <v>#ERROR!</v>
      </c>
      <c r="W44" s="128"/>
      <c r="X44" s="163" t="str">
        <f>IF(AND('Mapa final'!$H$46="Muy Baja",'Mapa final'!$L$46="Moderado"),CONCATENATE("R",'Mapa final'!$A$46),"")</f>
        <v/>
      </c>
      <c r="Y44" s="128"/>
      <c r="Z44" s="163" t="str">
        <f>IF(AND('Mapa final'!$H$52="Muy Baja",'Mapa final'!$L$52="Moderado"),CONCATENATE("R",'Mapa final'!$A$52),"")</f>
        <v/>
      </c>
      <c r="AA44" s="136"/>
      <c r="AB44" s="150" t="str">
        <f>IF(AND('Mapa final'!#REF!="Muy Baja",'Mapa final'!#REF!="Mayor"),CONCATENATE("R",'Mapa final'!#REF!),"")</f>
        <v>#ERROR!</v>
      </c>
      <c r="AC44" s="128"/>
      <c r="AD44" s="151" t="str">
        <f>IF(AND('Mapa final'!$H$46="Muy Baja",'Mapa final'!$L$46="Mayor"),CONCATENATE("R",'Mapa final'!$A$46),"")</f>
        <v/>
      </c>
      <c r="AE44" s="128"/>
      <c r="AF44" s="151" t="str">
        <f>IF(AND('Mapa final'!$H$52="Muy Baja",'Mapa final'!$L$52="Mayor"),CONCATENATE("R",'Mapa final'!$A$52),"")</f>
        <v/>
      </c>
      <c r="AG44" s="136"/>
      <c r="AH44" s="152" t="str">
        <f>IF(AND('Mapa final'!#REF!="Muy Baja",'Mapa final'!#REF!="Catastrófico"),CONCATENATE("R",'Mapa final'!#REF!),"")</f>
        <v>#ERROR!</v>
      </c>
      <c r="AI44" s="128"/>
      <c r="AJ44" s="153" t="str">
        <f>IF(AND('Mapa final'!$H$46="Muy Baja",'Mapa final'!$L$46="Catastrófico"),CONCATENATE("R",'Mapa final'!$A$46),"")</f>
        <v/>
      </c>
      <c r="AK44" s="128"/>
      <c r="AL44" s="153" t="str">
        <f>IF(AND('Mapa final'!$H$52="Muy Baja",'Mapa final'!$L$52="Catastrófico"),CONCATENATE("R",'Mapa final'!$A$52),"")</f>
        <v/>
      </c>
      <c r="AM44" s="136"/>
      <c r="AN44" s="129"/>
      <c r="AO44" s="129"/>
      <c r="AP44" s="129"/>
      <c r="AQ44" s="129"/>
      <c r="AR44" s="129"/>
      <c r="AS44" s="129"/>
      <c r="AT44" s="129"/>
    </row>
    <row r="45" ht="15.75" customHeight="1">
      <c r="B45" s="132"/>
      <c r="C45" s="133"/>
      <c r="D45" s="147"/>
      <c r="E45" s="15"/>
      <c r="F45" s="11"/>
      <c r="G45" s="11"/>
      <c r="H45" s="11"/>
      <c r="I45" s="12"/>
      <c r="J45" s="15"/>
      <c r="K45" s="154"/>
      <c r="L45" s="155"/>
      <c r="M45" s="154"/>
      <c r="N45" s="155"/>
      <c r="O45" s="12"/>
      <c r="P45" s="15"/>
      <c r="Q45" s="154"/>
      <c r="R45" s="155"/>
      <c r="S45" s="154"/>
      <c r="T45" s="155"/>
      <c r="U45" s="12"/>
      <c r="V45" s="15"/>
      <c r="W45" s="154"/>
      <c r="X45" s="155"/>
      <c r="Y45" s="154"/>
      <c r="Z45" s="155"/>
      <c r="AA45" s="12"/>
      <c r="AB45" s="15"/>
      <c r="AC45" s="154"/>
      <c r="AD45" s="155"/>
      <c r="AE45" s="154"/>
      <c r="AF45" s="155"/>
      <c r="AG45" s="12"/>
      <c r="AH45" s="15"/>
      <c r="AI45" s="154"/>
      <c r="AJ45" s="155"/>
      <c r="AK45" s="154"/>
      <c r="AL45" s="155"/>
      <c r="AM45" s="12"/>
      <c r="AN45" s="129"/>
      <c r="AO45" s="129"/>
      <c r="AP45" s="129"/>
      <c r="AQ45" s="129"/>
      <c r="AR45" s="129"/>
      <c r="AS45" s="129"/>
      <c r="AT45" s="129"/>
    </row>
    <row r="46" ht="15.75" customHeight="1">
      <c r="B46" s="129"/>
      <c r="C46" s="129"/>
      <c r="D46" s="129"/>
      <c r="E46" s="129"/>
      <c r="F46" s="129"/>
      <c r="G46" s="129"/>
      <c r="H46" s="129"/>
      <c r="I46" s="129"/>
      <c r="J46" s="137" t="s">
        <v>141</v>
      </c>
      <c r="K46" s="2"/>
      <c r="L46" s="2"/>
      <c r="M46" s="2"/>
      <c r="N46" s="2"/>
      <c r="O46" s="3"/>
      <c r="P46" s="137" t="s">
        <v>142</v>
      </c>
      <c r="Q46" s="2"/>
      <c r="R46" s="2"/>
      <c r="S46" s="2"/>
      <c r="T46" s="2"/>
      <c r="U46" s="3"/>
      <c r="V46" s="137" t="s">
        <v>143</v>
      </c>
      <c r="W46" s="2"/>
      <c r="X46" s="2"/>
      <c r="Y46" s="2"/>
      <c r="Z46" s="2"/>
      <c r="AA46" s="3"/>
      <c r="AB46" s="137" t="s">
        <v>144</v>
      </c>
      <c r="AC46" s="2"/>
      <c r="AD46" s="2"/>
      <c r="AE46" s="2"/>
      <c r="AF46" s="2"/>
      <c r="AG46" s="3"/>
      <c r="AH46" s="137" t="s">
        <v>145</v>
      </c>
      <c r="AI46" s="2"/>
      <c r="AJ46" s="2"/>
      <c r="AK46" s="2"/>
      <c r="AL46" s="2"/>
      <c r="AM46" s="3"/>
      <c r="AN46" s="129"/>
      <c r="AO46" s="129"/>
      <c r="AP46" s="129"/>
      <c r="AQ46" s="129"/>
      <c r="AR46" s="129"/>
      <c r="AS46" s="129"/>
      <c r="AT46" s="129"/>
    </row>
    <row r="47" ht="15.75" customHeight="1">
      <c r="B47" s="129"/>
      <c r="C47" s="129"/>
      <c r="D47" s="129"/>
      <c r="E47" s="129"/>
      <c r="F47" s="129"/>
      <c r="G47" s="129"/>
      <c r="H47" s="129"/>
      <c r="I47" s="129"/>
      <c r="J47" s="7"/>
      <c r="O47" s="8"/>
      <c r="P47" s="7"/>
      <c r="U47" s="8"/>
      <c r="V47" s="7"/>
      <c r="AA47" s="8"/>
      <c r="AB47" s="7"/>
      <c r="AG47" s="8"/>
      <c r="AH47" s="7"/>
      <c r="AM47" s="8"/>
      <c r="AN47" s="129"/>
      <c r="AO47" s="129"/>
      <c r="AP47" s="129"/>
      <c r="AQ47" s="129"/>
      <c r="AR47" s="129"/>
      <c r="AS47" s="129"/>
      <c r="AT47" s="129"/>
    </row>
    <row r="48" ht="15.75" customHeight="1">
      <c r="B48" s="129"/>
      <c r="C48" s="129"/>
      <c r="D48" s="129"/>
      <c r="E48" s="129"/>
      <c r="F48" s="129"/>
      <c r="G48" s="129"/>
      <c r="H48" s="129"/>
      <c r="I48" s="129"/>
      <c r="J48" s="7"/>
      <c r="O48" s="8"/>
      <c r="P48" s="7"/>
      <c r="U48" s="8"/>
      <c r="V48" s="7"/>
      <c r="AA48" s="8"/>
      <c r="AB48" s="7"/>
      <c r="AG48" s="8"/>
      <c r="AH48" s="7"/>
      <c r="AM48" s="8"/>
      <c r="AN48" s="129"/>
      <c r="AO48" s="129"/>
      <c r="AP48" s="129"/>
      <c r="AQ48" s="129"/>
      <c r="AR48" s="129"/>
      <c r="AS48" s="129"/>
      <c r="AT48" s="129"/>
    </row>
    <row r="49" ht="15.75" customHeight="1">
      <c r="B49" s="129"/>
      <c r="C49" s="129"/>
      <c r="D49" s="129"/>
      <c r="E49" s="129"/>
      <c r="F49" s="129"/>
      <c r="G49" s="129"/>
      <c r="H49" s="129"/>
      <c r="I49" s="129"/>
      <c r="J49" s="7"/>
      <c r="O49" s="8"/>
      <c r="P49" s="7"/>
      <c r="U49" s="8"/>
      <c r="V49" s="7"/>
      <c r="AA49" s="8"/>
      <c r="AB49" s="7"/>
      <c r="AG49" s="8"/>
      <c r="AH49" s="7"/>
      <c r="AM49" s="8"/>
    </row>
    <row r="50" ht="15.75" customHeight="1">
      <c r="B50" s="129"/>
      <c r="C50" s="129"/>
      <c r="D50" s="129"/>
      <c r="E50" s="129"/>
      <c r="F50" s="129"/>
      <c r="G50" s="129"/>
      <c r="H50" s="129"/>
      <c r="I50" s="129"/>
      <c r="J50" s="7"/>
      <c r="O50" s="8"/>
      <c r="P50" s="7"/>
      <c r="U50" s="8"/>
      <c r="V50" s="7"/>
      <c r="AA50" s="8"/>
      <c r="AB50" s="7"/>
      <c r="AG50" s="8"/>
      <c r="AH50" s="7"/>
      <c r="AM50" s="8"/>
    </row>
    <row r="51" ht="15.75" customHeight="1">
      <c r="B51" s="129"/>
      <c r="C51" s="129"/>
      <c r="D51" s="129"/>
      <c r="E51" s="129"/>
      <c r="F51" s="129"/>
      <c r="G51" s="129"/>
      <c r="H51" s="129"/>
      <c r="I51" s="129"/>
      <c r="J51" s="15"/>
      <c r="K51" s="11"/>
      <c r="L51" s="11"/>
      <c r="M51" s="11"/>
      <c r="N51" s="11"/>
      <c r="O51" s="12"/>
      <c r="P51" s="15"/>
      <c r="Q51" s="11"/>
      <c r="R51" s="11"/>
      <c r="S51" s="11"/>
      <c r="T51" s="11"/>
      <c r="U51" s="12"/>
      <c r="V51" s="15"/>
      <c r="W51" s="11"/>
      <c r="X51" s="11"/>
      <c r="Y51" s="11"/>
      <c r="Z51" s="11"/>
      <c r="AA51" s="12"/>
      <c r="AB51" s="15"/>
      <c r="AC51" s="11"/>
      <c r="AD51" s="11"/>
      <c r="AE51" s="11"/>
      <c r="AF51" s="11"/>
      <c r="AG51" s="12"/>
      <c r="AH51" s="15"/>
      <c r="AI51" s="11"/>
      <c r="AJ51" s="11"/>
      <c r="AK51" s="11"/>
      <c r="AL51" s="11"/>
      <c r="AM51" s="12"/>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7">
    <mergeCell ref="N8:O9"/>
    <mergeCell ref="P8:Q9"/>
    <mergeCell ref="R8:S9"/>
    <mergeCell ref="T8:U9"/>
    <mergeCell ref="V8:W9"/>
    <mergeCell ref="X8:Y9"/>
    <mergeCell ref="Z8:AA9"/>
    <mergeCell ref="AB8:AC9"/>
    <mergeCell ref="AD8:AE9"/>
    <mergeCell ref="AF8:AG9"/>
    <mergeCell ref="AH8:AI9"/>
    <mergeCell ref="AJ8:AK9"/>
    <mergeCell ref="L10:M11"/>
    <mergeCell ref="N10:O11"/>
    <mergeCell ref="P6:Q7"/>
    <mergeCell ref="R6:S7"/>
    <mergeCell ref="P10:Q11"/>
    <mergeCell ref="R10:S11"/>
    <mergeCell ref="T10:U11"/>
    <mergeCell ref="V10:W11"/>
    <mergeCell ref="X10:Y11"/>
    <mergeCell ref="J8:K9"/>
    <mergeCell ref="L8:M9"/>
    <mergeCell ref="J12:K13"/>
    <mergeCell ref="L12:M13"/>
    <mergeCell ref="N12:O13"/>
    <mergeCell ref="P12:Q13"/>
    <mergeCell ref="R12:S13"/>
    <mergeCell ref="J6:K7"/>
    <mergeCell ref="J10:K1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L16:M17"/>
    <mergeCell ref="N16:O17"/>
    <mergeCell ref="P16:Q17"/>
    <mergeCell ref="R16:S17"/>
    <mergeCell ref="T18:U19"/>
    <mergeCell ref="V18:W19"/>
    <mergeCell ref="AB36:AC37"/>
    <mergeCell ref="AD36:AE37"/>
    <mergeCell ref="AF36:AG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AJ18:AK19"/>
    <mergeCell ref="AL18:AM19"/>
    <mergeCell ref="L20:M21"/>
    <mergeCell ref="N20:O21"/>
    <mergeCell ref="AJ16:AK17"/>
    <mergeCell ref="AJ20:AK21"/>
    <mergeCell ref="AO30:AT37"/>
    <mergeCell ref="AJ36:AK37"/>
    <mergeCell ref="AL36:AM37"/>
    <mergeCell ref="AJ6:AK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N36:O37"/>
    <mergeCell ref="P36:Q37"/>
    <mergeCell ref="R36:S37"/>
    <mergeCell ref="T36:U37"/>
    <mergeCell ref="V36:W37"/>
    <mergeCell ref="X36:Y37"/>
    <mergeCell ref="Z36:AA37"/>
    <mergeCell ref="E30:I37"/>
    <mergeCell ref="J30:K31"/>
    <mergeCell ref="J32:K33"/>
    <mergeCell ref="J34:K35"/>
    <mergeCell ref="J36:K37"/>
    <mergeCell ref="L38:M39"/>
    <mergeCell ref="N38:O39"/>
    <mergeCell ref="P38:Q39"/>
    <mergeCell ref="R38:S39"/>
    <mergeCell ref="T38:U39"/>
    <mergeCell ref="V38:W39"/>
    <mergeCell ref="X38:Y39"/>
    <mergeCell ref="Z38:AA39"/>
    <mergeCell ref="AB38:AC39"/>
    <mergeCell ref="AD38:AE39"/>
    <mergeCell ref="AF38:AG39"/>
    <mergeCell ref="AH38:AI39"/>
    <mergeCell ref="AJ38:AK39"/>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L42:M43"/>
    <mergeCell ref="N42:O43"/>
    <mergeCell ref="P42:Q43"/>
    <mergeCell ref="R42:S43"/>
    <mergeCell ref="T42:U43"/>
    <mergeCell ref="V42:W43"/>
    <mergeCell ref="X42:Y43"/>
    <mergeCell ref="Z42:AA43"/>
    <mergeCell ref="AB42:AC43"/>
    <mergeCell ref="AD42:AE43"/>
    <mergeCell ref="AF42:AG43"/>
    <mergeCell ref="AH42:AI43"/>
    <mergeCell ref="E38:I45"/>
    <mergeCell ref="J38:K39"/>
    <mergeCell ref="J40:K41"/>
    <mergeCell ref="J42:K43"/>
    <mergeCell ref="J44:K45"/>
    <mergeCell ref="AJ44:AK45"/>
    <mergeCell ref="AL44:AM45"/>
    <mergeCell ref="B2:I4"/>
    <mergeCell ref="J2:AM4"/>
    <mergeCell ref="B6:D45"/>
    <mergeCell ref="E6:I13"/>
    <mergeCell ref="L6:M7"/>
    <mergeCell ref="N6:O7"/>
    <mergeCell ref="AL8:AM9"/>
    <mergeCell ref="AJ42:AK43"/>
    <mergeCell ref="AL42:AM43"/>
    <mergeCell ref="L44:M45"/>
    <mergeCell ref="N44:O45"/>
    <mergeCell ref="J46:O51"/>
    <mergeCell ref="P44:Q45"/>
    <mergeCell ref="R44:S45"/>
    <mergeCell ref="P46:U51"/>
    <mergeCell ref="T44:U45"/>
    <mergeCell ref="V44:W45"/>
    <mergeCell ref="X44:Y45"/>
    <mergeCell ref="Z44:AA45"/>
    <mergeCell ref="V46:AA51"/>
    <mergeCell ref="AB44:AC45"/>
    <mergeCell ref="AD44:AE45"/>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AL22:AM23"/>
    <mergeCell ref="L24:M25"/>
    <mergeCell ref="N24:O25"/>
    <mergeCell ref="P24:Q25"/>
    <mergeCell ref="R24:S25"/>
    <mergeCell ref="T24:U25"/>
    <mergeCell ref="V24:W25"/>
    <mergeCell ref="X24:Y25"/>
    <mergeCell ref="Z24:AA25"/>
    <mergeCell ref="AB24:AC25"/>
    <mergeCell ref="AD24:AE25"/>
    <mergeCell ref="AF24:AG25"/>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L28:M29"/>
    <mergeCell ref="N28:O29"/>
    <mergeCell ref="P28:Q29"/>
    <mergeCell ref="R28:S29"/>
    <mergeCell ref="T28:U29"/>
    <mergeCell ref="V28:W29"/>
    <mergeCell ref="X28:Y29"/>
    <mergeCell ref="Z28:AA29"/>
    <mergeCell ref="AB28:AC29"/>
    <mergeCell ref="AD28:AE29"/>
    <mergeCell ref="E22:I29"/>
    <mergeCell ref="J22:K23"/>
    <mergeCell ref="J24:K25"/>
    <mergeCell ref="J26:K27"/>
    <mergeCell ref="J28:K29"/>
    <mergeCell ref="AF28:AG29"/>
    <mergeCell ref="AH28:AI29"/>
    <mergeCell ref="AJ28:AK29"/>
    <mergeCell ref="AL28:AM29"/>
    <mergeCell ref="L30:M31"/>
    <mergeCell ref="N30:O31"/>
    <mergeCell ref="P30:Q31"/>
    <mergeCell ref="R30:S31"/>
    <mergeCell ref="T30:U31"/>
    <mergeCell ref="V30:W31"/>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L34:M35"/>
    <mergeCell ref="N34:O35"/>
    <mergeCell ref="P34:Q35"/>
    <mergeCell ref="R34:S35"/>
    <mergeCell ref="T34:U35"/>
    <mergeCell ref="V34:W35"/>
    <mergeCell ref="X34:Y35"/>
    <mergeCell ref="Z34:AA35"/>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18" width="5.0"/>
    <col customWidth="1" min="19" max="19" width="7.38"/>
    <col customWidth="1" min="20" max="23" width="5.0"/>
    <col customWidth="1" min="24" max="24" width="7.5"/>
    <col customWidth="1" min="25" max="26" width="5.0"/>
    <col customWidth="1" min="27" max="27" width="9.38"/>
    <col customWidth="1" min="28" max="28" width="5.0"/>
    <col customWidth="1" min="29" max="29" width="6.5"/>
    <col customWidth="1" min="30" max="33" width="5.0"/>
    <col customWidth="1" min="34" max="34" width="7.5"/>
    <col customWidth="1" min="35" max="39" width="5.0"/>
    <col customWidth="1" min="40" max="40" width="9.38"/>
    <col customWidth="1" min="41" max="46" width="5.0"/>
  </cols>
  <sheetData>
    <row r="2" ht="18.0" customHeight="1">
      <c r="B2" s="170" t="s">
        <v>146</v>
      </c>
      <c r="J2" s="126" t="s">
        <v>23</v>
      </c>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8"/>
      <c r="AN2" s="129"/>
      <c r="AO2" s="129"/>
      <c r="AP2" s="129"/>
      <c r="AQ2" s="129"/>
      <c r="AR2" s="129"/>
      <c r="AS2" s="129"/>
      <c r="AT2" s="129"/>
    </row>
    <row r="3" ht="18.75" customHeight="1">
      <c r="J3" s="130"/>
      <c r="AM3" s="131"/>
      <c r="AN3" s="129"/>
      <c r="AO3" s="129"/>
      <c r="AP3" s="129"/>
      <c r="AQ3" s="129"/>
      <c r="AR3" s="129"/>
      <c r="AS3" s="129"/>
      <c r="AT3" s="129"/>
    </row>
    <row r="4" ht="15.0" customHeight="1">
      <c r="J4" s="132"/>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4"/>
      <c r="AN4" s="129"/>
      <c r="AO4" s="129"/>
      <c r="AP4" s="129"/>
      <c r="AQ4" s="129"/>
      <c r="AR4" s="129"/>
      <c r="AS4" s="129"/>
      <c r="AT4" s="129"/>
    </row>
    <row r="5">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row>
    <row r="6" ht="15.0" customHeight="1">
      <c r="B6" s="135" t="s">
        <v>131</v>
      </c>
      <c r="C6" s="127"/>
      <c r="D6" s="136"/>
      <c r="E6" s="171" t="s">
        <v>132</v>
      </c>
      <c r="F6" s="2"/>
      <c r="G6" s="2"/>
      <c r="H6" s="2"/>
      <c r="I6" s="3"/>
      <c r="J6" s="172" t="str">
        <f>IF(AND('Mapa final'!$Y$16="Muy Alta",'Mapa final'!$AA$16="Leve"),CONCATENATE("R1C",'Mapa final'!$O$16),"")</f>
        <v/>
      </c>
      <c r="K6" s="173" t="str">
        <f>IF(AND('Mapa final'!$Y$17="Muy Alta",'Mapa final'!$AA$17="Leve"),CONCATENATE("R1C",'Mapa final'!$O$17),"")</f>
        <v/>
      </c>
      <c r="L6" s="173" t="str">
        <f>IF(AND('Mapa final'!$Y$18="Muy Alta",'Mapa final'!$AA$18="Leve"),CONCATENATE("R1C",'Mapa final'!$O$18),"")</f>
        <v/>
      </c>
      <c r="M6" s="173" t="str">
        <f>IF(AND('Mapa final'!#REF!="Muy Alta",'Mapa final'!#REF!="Leve"),CONCATENATE("R1C",'Mapa final'!#REF!),"")</f>
        <v>#ERROR!</v>
      </c>
      <c r="N6" s="173" t="str">
        <f>IF(AND('Mapa final'!#REF!="Muy Alta",'Mapa final'!#REF!="Leve"),CONCATENATE("R1C",'Mapa final'!#REF!),"")</f>
        <v>#ERROR!</v>
      </c>
      <c r="O6" s="174" t="str">
        <f>IF(AND('Mapa final'!#REF!="Muy Alta",'Mapa final'!#REF!="Leve"),CONCATENATE("R1C",'Mapa final'!#REF!),"")</f>
        <v>#ERROR!</v>
      </c>
      <c r="P6" s="172" t="str">
        <f>IF(AND('Mapa final'!$Y$16="Muy Alta",'Mapa final'!$AA$16="Menor"),CONCATENATE("R1C",'Mapa final'!$O$16),"")</f>
        <v/>
      </c>
      <c r="Q6" s="173" t="str">
        <f>IF(AND('Mapa final'!$Y$17="Muy Alta",'Mapa final'!$AA$17="Menor"),CONCATENATE("R1C",'Mapa final'!$O$17),"")</f>
        <v/>
      </c>
      <c r="R6" s="173" t="str">
        <f>IF(AND('Mapa final'!$Y$18="Muy Alta",'Mapa final'!$AA$18="Menor"),CONCATENATE("R1C",'Mapa final'!$O$18),"")</f>
        <v/>
      </c>
      <c r="S6" s="173" t="str">
        <f>IF(AND('Mapa final'!#REF!="Muy Alta",'Mapa final'!#REF!="Menor"),CONCATENATE("R1C",'Mapa final'!#REF!),"")</f>
        <v>#ERROR!</v>
      </c>
      <c r="T6" s="173" t="str">
        <f>IF(AND('Mapa final'!#REF!="Muy Alta",'Mapa final'!#REF!="Menor"),CONCATENATE("R1C",'Mapa final'!#REF!),"")</f>
        <v>#ERROR!</v>
      </c>
      <c r="U6" s="174" t="str">
        <f>IF(AND('Mapa final'!#REF!="Muy Alta",'Mapa final'!#REF!="Menor"),CONCATENATE("R1C",'Mapa final'!#REF!),"")</f>
        <v>#ERROR!</v>
      </c>
      <c r="V6" s="172" t="str">
        <f>IF(AND('Mapa final'!$Y$16="Muy Alta",'Mapa final'!$AA$16="Moderado"),CONCATENATE("R1C",'Mapa final'!$O$16),"")</f>
        <v/>
      </c>
      <c r="W6" s="173" t="str">
        <f>IF(AND('Mapa final'!$Y$17="Muy Alta",'Mapa final'!$AA$17="Moderado"),CONCATENATE("R1C",'Mapa final'!$O$17),"")</f>
        <v/>
      </c>
      <c r="X6" s="173" t="str">
        <f>IF(AND('Mapa final'!$Y$18="Muy Alta",'Mapa final'!$AA$18="Moderado"),CONCATENATE("R1C",'Mapa final'!$O$18),"")</f>
        <v/>
      </c>
      <c r="Y6" s="173" t="str">
        <f>IF(AND('Mapa final'!#REF!="Muy Alta",'Mapa final'!#REF!="Moderado"),CONCATENATE("R1C",'Mapa final'!#REF!),"")</f>
        <v>#ERROR!</v>
      </c>
      <c r="Z6" s="173" t="str">
        <f>IF(AND('Mapa final'!#REF!="Muy Alta",'Mapa final'!#REF!="Moderado"),CONCATENATE("R1C",'Mapa final'!#REF!),"")</f>
        <v>#ERROR!</v>
      </c>
      <c r="AA6" s="174" t="str">
        <f>IF(AND('Mapa final'!#REF!="Muy Alta",'Mapa final'!#REF!="Moderado"),CONCATENATE("R1C",'Mapa final'!#REF!),"")</f>
        <v>#ERROR!</v>
      </c>
      <c r="AB6" s="172" t="str">
        <f>IF(AND('Mapa final'!$Y$16="Muy Alta",'Mapa final'!$AA$16="Mayor"),CONCATENATE("R1C",'Mapa final'!$O$16),"")</f>
        <v/>
      </c>
      <c r="AC6" s="173" t="str">
        <f>IF(AND('Mapa final'!$Y$17="Muy Alta",'Mapa final'!$AA$17="Mayor"),CONCATENATE("R1C",'Mapa final'!$O$17),"")</f>
        <v/>
      </c>
      <c r="AD6" s="173" t="str">
        <f>IF(AND('Mapa final'!$Y$18="Muy Alta",'Mapa final'!$AA$18="Mayor"),CONCATENATE("R1C",'Mapa final'!$O$18),"")</f>
        <v/>
      </c>
      <c r="AE6" s="173" t="str">
        <f>IF(AND('Mapa final'!#REF!="Muy Alta",'Mapa final'!#REF!="Mayor"),CONCATENATE("R1C",'Mapa final'!#REF!),"")</f>
        <v>#ERROR!</v>
      </c>
      <c r="AF6" s="173" t="str">
        <f>IF(AND('Mapa final'!#REF!="Muy Alta",'Mapa final'!#REF!="Mayor"),CONCATENATE("R1C",'Mapa final'!#REF!),"")</f>
        <v>#ERROR!</v>
      </c>
      <c r="AG6" s="174" t="str">
        <f>IF(AND('Mapa final'!#REF!="Muy Alta",'Mapa final'!#REF!="Mayor"),CONCATENATE("R1C",'Mapa final'!#REF!),"")</f>
        <v>#ERROR!</v>
      </c>
      <c r="AH6" s="175" t="str">
        <f>IF(AND('Mapa final'!$Y$16="Muy Alta",'Mapa final'!$AA$16="Catastrófico"),CONCATENATE("R1C",'Mapa final'!$O$16),"")</f>
        <v/>
      </c>
      <c r="AI6" s="176" t="str">
        <f>IF(AND('Mapa final'!$Y$17="Muy Alta",'Mapa final'!$AA$17="Catastrófico"),CONCATENATE("R1C",'Mapa final'!$O$17),"")</f>
        <v/>
      </c>
      <c r="AJ6" s="176" t="str">
        <f>IF(AND('Mapa final'!$Y$18="Muy Alta",'Mapa final'!$AA$18="Catastrófico"),CONCATENATE("R1C",'Mapa final'!$O$18),"")</f>
        <v/>
      </c>
      <c r="AK6" s="176" t="str">
        <f>IF(AND('Mapa final'!#REF!="Muy Alta",'Mapa final'!#REF!="Catastrófico"),CONCATENATE("R1C",'Mapa final'!#REF!),"")</f>
        <v>#ERROR!</v>
      </c>
      <c r="AL6" s="176" t="str">
        <f>IF(AND('Mapa final'!#REF!="Muy Alta",'Mapa final'!#REF!="Catastrófico"),CONCATENATE("R1C",'Mapa final'!#REF!),"")</f>
        <v>#ERROR!</v>
      </c>
      <c r="AM6" s="177" t="str">
        <f>IF(AND('Mapa final'!#REF!="Muy Alta",'Mapa final'!#REF!="Catastrófico"),CONCATENATE("R1C",'Mapa final'!#REF!),"")</f>
        <v>#ERROR!</v>
      </c>
      <c r="AN6" s="129"/>
      <c r="AO6" s="178" t="s">
        <v>133</v>
      </c>
      <c r="AP6" s="144"/>
      <c r="AQ6" s="144"/>
      <c r="AR6" s="144"/>
      <c r="AS6" s="144"/>
      <c r="AT6" s="145"/>
    </row>
    <row r="7" ht="15.0" customHeight="1">
      <c r="B7" s="130"/>
      <c r="D7" s="8"/>
      <c r="E7" s="7"/>
      <c r="I7" s="8"/>
      <c r="J7" s="179" t="str">
        <f>IF(AND('Mapa final'!$Y$21="Muy Alta",'Mapa final'!$AA$21="Leve"),CONCATENATE("R2C",'Mapa final'!$O$21),"")</f>
        <v/>
      </c>
      <c r="K7" s="180" t="str">
        <f>IF(AND('Mapa final'!#REF!="Muy Alta",'Mapa final'!#REF!="Leve"),CONCATENATE("R2C",'Mapa final'!#REF!),"")</f>
        <v>#ERROR!</v>
      </c>
      <c r="L7" s="180" t="str">
        <f>IF(AND('Mapa final'!#REF!="Muy Alta",'Mapa final'!#REF!="Leve"),CONCATENATE("R2C",'Mapa final'!#REF!),"")</f>
        <v>#ERROR!</v>
      </c>
      <c r="M7" s="180" t="str">
        <f>IF(AND('Mapa final'!#REF!="Muy Alta",'Mapa final'!#REF!="Leve"),CONCATENATE("R2C",'Mapa final'!#REF!),"")</f>
        <v>#ERROR!</v>
      </c>
      <c r="N7" s="180" t="str">
        <f>IF(AND('Mapa final'!$Y$22="Muy Alta",'Mapa final'!$AA$22="Leve"),CONCATENATE("R2C",'Mapa final'!$O$22),"")</f>
        <v/>
      </c>
      <c r="O7" s="181" t="str">
        <f>IF(AND('Mapa final'!$Y$23="Muy Alta",'Mapa final'!$AA$23="Leve"),CONCATENATE("R2C",'Mapa final'!$O$23),"")</f>
        <v/>
      </c>
      <c r="P7" s="179" t="str">
        <f>IF(AND('Mapa final'!$Y$21="Muy Alta",'Mapa final'!$AA$21="Menor"),CONCATENATE("R2C",'Mapa final'!$O$21),"")</f>
        <v/>
      </c>
      <c r="Q7" s="180" t="str">
        <f>IF(AND('Mapa final'!#REF!="Muy Alta",'Mapa final'!#REF!="Menor"),CONCATENATE("R2C",'Mapa final'!#REF!),"")</f>
        <v>#ERROR!</v>
      </c>
      <c r="R7" s="180" t="str">
        <f>IF(AND('Mapa final'!#REF!="Muy Alta",'Mapa final'!#REF!="Menor"),CONCATENATE("R2C",'Mapa final'!#REF!),"")</f>
        <v>#ERROR!</v>
      </c>
      <c r="S7" s="180" t="str">
        <f>IF(AND('Mapa final'!#REF!="Muy Alta",'Mapa final'!#REF!="Menor"),CONCATENATE("R2C",'Mapa final'!#REF!),"")</f>
        <v>#ERROR!</v>
      </c>
      <c r="T7" s="180" t="str">
        <f>IF(AND('Mapa final'!$Y$22="Muy Alta",'Mapa final'!$AA$22="Menor"),CONCATENATE("R2C",'Mapa final'!$O$22),"")</f>
        <v/>
      </c>
      <c r="U7" s="181" t="str">
        <f>IF(AND('Mapa final'!$Y$23="Muy Alta",'Mapa final'!$AA$23="Menor"),CONCATENATE("R2C",'Mapa final'!$O$23),"")</f>
        <v/>
      </c>
      <c r="V7" s="179" t="str">
        <f>IF(AND('Mapa final'!$Y$21="Muy Alta",'Mapa final'!$AA$21="Moderado"),CONCATENATE("R2C",'Mapa final'!$O$21),"")</f>
        <v/>
      </c>
      <c r="W7" s="180" t="str">
        <f>IF(AND('Mapa final'!#REF!="Muy Alta",'Mapa final'!#REF!="Moderado"),CONCATENATE("R2C",'Mapa final'!#REF!),"")</f>
        <v>#ERROR!</v>
      </c>
      <c r="X7" s="180" t="str">
        <f>IF(AND('Mapa final'!#REF!="Muy Alta",'Mapa final'!#REF!="Moderado"),CONCATENATE("R2C",'Mapa final'!#REF!),"")</f>
        <v>#ERROR!</v>
      </c>
      <c r="Y7" s="180" t="str">
        <f>IF(AND('Mapa final'!#REF!="Muy Alta",'Mapa final'!#REF!="Moderado"),CONCATENATE("R2C",'Mapa final'!#REF!),"")</f>
        <v>#ERROR!</v>
      </c>
      <c r="Z7" s="180" t="str">
        <f>IF(AND('Mapa final'!$Y$22="Muy Alta",'Mapa final'!$AA$22="Moderado"),CONCATENATE("R2C",'Mapa final'!$O$22),"")</f>
        <v/>
      </c>
      <c r="AA7" s="181" t="str">
        <f>IF(AND('Mapa final'!$Y$23="Muy Alta",'Mapa final'!$AA$23="Moderado"),CONCATENATE("R2C",'Mapa final'!$O$23),"")</f>
        <v/>
      </c>
      <c r="AB7" s="179" t="str">
        <f>IF(AND('Mapa final'!$Y$21="Muy Alta",'Mapa final'!$AA$21="Mayor"),CONCATENATE("R2C",'Mapa final'!$O$21),"")</f>
        <v/>
      </c>
      <c r="AC7" s="180" t="str">
        <f>IF(AND('Mapa final'!#REF!="Muy Alta",'Mapa final'!#REF!="Mayor"),CONCATENATE("R2C",'Mapa final'!#REF!),"")</f>
        <v>#ERROR!</v>
      </c>
      <c r="AD7" s="180" t="str">
        <f>IF(AND('Mapa final'!#REF!="Muy Alta",'Mapa final'!#REF!="Mayor"),CONCATENATE("R2C",'Mapa final'!#REF!),"")</f>
        <v>#ERROR!</v>
      </c>
      <c r="AE7" s="180" t="str">
        <f>IF(AND('Mapa final'!#REF!="Muy Alta",'Mapa final'!#REF!="Mayor"),CONCATENATE("R2C",'Mapa final'!#REF!),"")</f>
        <v>#ERROR!</v>
      </c>
      <c r="AF7" s="180" t="str">
        <f>IF(AND('Mapa final'!$Y$22="Muy Alta",'Mapa final'!$AA$22="Mayor"),CONCATENATE("R2C",'Mapa final'!$O$22),"")</f>
        <v/>
      </c>
      <c r="AG7" s="181" t="str">
        <f>IF(AND('Mapa final'!$Y$23="Muy Alta",'Mapa final'!$AA$23="Mayor"),CONCATENATE("R2C",'Mapa final'!$O$23),"")</f>
        <v/>
      </c>
      <c r="AH7" s="182" t="str">
        <f>IF(AND('Mapa final'!$Y$21="Muy Alta",'Mapa final'!$AA$21="Catastrófico"),CONCATENATE("R2C",'Mapa final'!$O$21),"")</f>
        <v/>
      </c>
      <c r="AI7" s="183" t="str">
        <f>IF(AND('Mapa final'!#REF!="Muy Alta",'Mapa final'!#REF!="Catastrófico"),CONCATENATE("R2C",'Mapa final'!#REF!),"")</f>
        <v>#ERROR!</v>
      </c>
      <c r="AJ7" s="183" t="str">
        <f>IF(AND('Mapa final'!#REF!="Muy Alta",'Mapa final'!#REF!="Catastrófico"),CONCATENATE("R2C",'Mapa final'!#REF!),"")</f>
        <v>#ERROR!</v>
      </c>
      <c r="AK7" s="183" t="str">
        <f>IF(AND('Mapa final'!#REF!="Muy Alta",'Mapa final'!#REF!="Catastrófico"),CONCATENATE("R2C",'Mapa final'!#REF!),"")</f>
        <v>#ERROR!</v>
      </c>
      <c r="AL7" s="183" t="str">
        <f>IF(AND('Mapa final'!$Y$22="Muy Alta",'Mapa final'!$AA$22="Catastrófico"),CONCATENATE("R2C",'Mapa final'!$O$22),"")</f>
        <v/>
      </c>
      <c r="AM7" s="184" t="str">
        <f>IF(AND('Mapa final'!$Y$23="Muy Alta",'Mapa final'!$AA$23="Catastrófico"),CONCATENATE("R2C",'Mapa final'!$O$23),"")</f>
        <v/>
      </c>
      <c r="AN7" s="129"/>
      <c r="AO7" s="148"/>
      <c r="AT7" s="149"/>
    </row>
    <row r="8" ht="15.0" customHeight="1">
      <c r="B8" s="130"/>
      <c r="D8" s="8"/>
      <c r="E8" s="7"/>
      <c r="I8" s="8"/>
      <c r="J8" s="179" t="str">
        <f>IF(AND('Mapa final'!$Y$26="Muy Alta",'Mapa final'!$AA$26="Leve"),CONCATENATE("R3C",'Mapa final'!$O$26),"")</f>
        <v/>
      </c>
      <c r="K8" s="180" t="str">
        <f>IF(AND('Mapa final'!$Y$27="Muy Alta",'Mapa final'!$AA$27="Leve"),CONCATENATE("R3C",'Mapa final'!$O$27),"")</f>
        <v/>
      </c>
      <c r="L8" s="180" t="str">
        <f>IF(AND('Mapa final'!$Y$28="Muy Alta",'Mapa final'!$AA$28="Leve"),CONCATENATE("R3C",'Mapa final'!$O$28),"")</f>
        <v/>
      </c>
      <c r="M8" s="180" t="str">
        <f>IF(AND('Mapa final'!#REF!="Muy Alta",'Mapa final'!#REF!="Leve"),CONCATENATE("R3C",'Mapa final'!#REF!),"")</f>
        <v>#ERROR!</v>
      </c>
      <c r="N8" s="180" t="str">
        <f>IF(AND('Mapa final'!#REF!="Muy Alta",'Mapa final'!#REF!="Leve"),CONCATENATE("R3C",'Mapa final'!#REF!),"")</f>
        <v>#ERROR!</v>
      </c>
      <c r="O8" s="181" t="str">
        <f>IF(AND('Mapa final'!#REF!="Muy Alta",'Mapa final'!#REF!="Leve"),CONCATENATE("R3C",'Mapa final'!#REF!),"")</f>
        <v>#ERROR!</v>
      </c>
      <c r="P8" s="179" t="str">
        <f>IF(AND('Mapa final'!$Y$26="Muy Alta",'Mapa final'!$AA$26="Menor"),CONCATENATE("R3C",'Mapa final'!$O$26),"")</f>
        <v/>
      </c>
      <c r="Q8" s="180" t="str">
        <f>IF(AND('Mapa final'!$Y$27="Muy Alta",'Mapa final'!$AA$27="Menor"),CONCATENATE("R3C",'Mapa final'!$O$27),"")</f>
        <v/>
      </c>
      <c r="R8" s="180" t="str">
        <f>IF(AND('Mapa final'!$Y$28="Muy Alta",'Mapa final'!$AA$28="Menor"),CONCATENATE("R3C",'Mapa final'!$O$28),"")</f>
        <v/>
      </c>
      <c r="S8" s="180" t="str">
        <f>IF(AND('Mapa final'!#REF!="Muy Alta",'Mapa final'!#REF!="Menor"),CONCATENATE("R3C",'Mapa final'!#REF!),"")</f>
        <v>#ERROR!</v>
      </c>
      <c r="T8" s="180" t="str">
        <f>IF(AND('Mapa final'!#REF!="Muy Alta",'Mapa final'!#REF!="Menor"),CONCATENATE("R3C",'Mapa final'!#REF!),"")</f>
        <v>#ERROR!</v>
      </c>
      <c r="U8" s="181" t="str">
        <f>IF(AND('Mapa final'!#REF!="Muy Alta",'Mapa final'!#REF!="Menor"),CONCATENATE("R3C",'Mapa final'!#REF!),"")</f>
        <v>#ERROR!</v>
      </c>
      <c r="V8" s="179" t="str">
        <f>IF(AND('Mapa final'!$Y$26="Muy Alta",'Mapa final'!$AA$26="Moderado"),CONCATENATE("R3C",'Mapa final'!$O$26),"")</f>
        <v/>
      </c>
      <c r="W8" s="180" t="str">
        <f>IF(AND('Mapa final'!$Y$27="Muy Alta",'Mapa final'!$AA$27="Moderado"),CONCATENATE("R3C",'Mapa final'!$O$27),"")</f>
        <v/>
      </c>
      <c r="X8" s="180" t="str">
        <f>IF(AND('Mapa final'!$Y$28="Muy Alta",'Mapa final'!$AA$28="Moderado"),CONCATENATE("R3C",'Mapa final'!$O$28),"")</f>
        <v/>
      </c>
      <c r="Y8" s="180" t="str">
        <f>IF(AND('Mapa final'!#REF!="Muy Alta",'Mapa final'!#REF!="Moderado"),CONCATENATE("R3C",'Mapa final'!#REF!),"")</f>
        <v>#ERROR!</v>
      </c>
      <c r="Z8" s="180" t="str">
        <f>IF(AND('Mapa final'!#REF!="Muy Alta",'Mapa final'!#REF!="Moderado"),CONCATENATE("R3C",'Mapa final'!#REF!),"")</f>
        <v>#ERROR!</v>
      </c>
      <c r="AA8" s="181" t="str">
        <f>IF(AND('Mapa final'!#REF!="Muy Alta",'Mapa final'!#REF!="Moderado"),CONCATENATE("R3C",'Mapa final'!#REF!),"")</f>
        <v>#ERROR!</v>
      </c>
      <c r="AB8" s="179" t="str">
        <f>IF(AND('Mapa final'!$Y$26="Muy Alta",'Mapa final'!$AA$26="Mayor"),CONCATENATE("R3C",'Mapa final'!$O$26),"")</f>
        <v/>
      </c>
      <c r="AC8" s="180" t="str">
        <f>IF(AND('Mapa final'!$Y$27="Muy Alta",'Mapa final'!$AA$27="Mayor"),CONCATENATE("R3C",'Mapa final'!$O$27),"")</f>
        <v/>
      </c>
      <c r="AD8" s="180" t="str">
        <f>IF(AND('Mapa final'!$Y$28="Muy Alta",'Mapa final'!$AA$28="Mayor"),CONCATENATE("R3C",'Mapa final'!$O$28),"")</f>
        <v/>
      </c>
      <c r="AE8" s="180" t="str">
        <f>IF(AND('Mapa final'!#REF!="Muy Alta",'Mapa final'!#REF!="Mayor"),CONCATENATE("R3C",'Mapa final'!#REF!),"")</f>
        <v>#ERROR!</v>
      </c>
      <c r="AF8" s="180" t="str">
        <f>IF(AND('Mapa final'!#REF!="Muy Alta",'Mapa final'!#REF!="Mayor"),CONCATENATE("R3C",'Mapa final'!#REF!),"")</f>
        <v>#ERROR!</v>
      </c>
      <c r="AG8" s="181" t="str">
        <f>IF(AND('Mapa final'!#REF!="Muy Alta",'Mapa final'!#REF!="Mayor"),CONCATENATE("R3C",'Mapa final'!#REF!),"")</f>
        <v>#ERROR!</v>
      </c>
      <c r="AH8" s="182" t="str">
        <f>IF(AND('Mapa final'!$Y$26="Muy Alta",'Mapa final'!$AA$26="Catastrófico"),CONCATENATE("R3C",'Mapa final'!$O$26),"")</f>
        <v/>
      </c>
      <c r="AI8" s="183" t="str">
        <f>IF(AND('Mapa final'!$Y$27="Muy Alta",'Mapa final'!$AA$27="Catastrófico"),CONCATENATE("R3C",'Mapa final'!$O$27),"")</f>
        <v/>
      </c>
      <c r="AJ8" s="183" t="str">
        <f>IF(AND('Mapa final'!$Y$28="Muy Alta",'Mapa final'!$AA$28="Catastrófico"),CONCATENATE("R3C",'Mapa final'!$O$28),"")</f>
        <v/>
      </c>
      <c r="AK8" s="183" t="str">
        <f>IF(AND('Mapa final'!#REF!="Muy Alta",'Mapa final'!#REF!="Catastrófico"),CONCATENATE("R3C",'Mapa final'!#REF!),"")</f>
        <v>#ERROR!</v>
      </c>
      <c r="AL8" s="183" t="str">
        <f>IF(AND('Mapa final'!#REF!="Muy Alta",'Mapa final'!#REF!="Catastrófico"),CONCATENATE("R3C",'Mapa final'!#REF!),"")</f>
        <v>#ERROR!</v>
      </c>
      <c r="AM8" s="184" t="str">
        <f>IF(AND('Mapa final'!#REF!="Muy Alta",'Mapa final'!#REF!="Catastrófico"),CONCATENATE("R3C",'Mapa final'!#REF!),"")</f>
        <v>#ERROR!</v>
      </c>
      <c r="AN8" s="129"/>
      <c r="AO8" s="148"/>
      <c r="AT8" s="149"/>
    </row>
    <row r="9" ht="15.0" customHeight="1">
      <c r="B9" s="130"/>
      <c r="D9" s="8"/>
      <c r="E9" s="7"/>
      <c r="I9" s="8"/>
      <c r="J9" s="179" t="str">
        <f>IF(AND('Mapa final'!$Y$31="Muy Alta",'Mapa final'!$AA$31="Leve"),CONCATENATE("R4C",'Mapa final'!$O$31),"")</f>
        <v/>
      </c>
      <c r="K9" s="180" t="str">
        <f>IF(AND('Mapa final'!$Y$32="Muy Alta",'Mapa final'!$AA$32="Leve"),CONCATENATE("R4C",'Mapa final'!$O$32),"")</f>
        <v/>
      </c>
      <c r="L9" s="180" t="str">
        <f>IF(AND('Mapa final'!#REF!="Muy Alta",'Mapa final'!#REF!="Leve"),CONCATENATE("R4C",'Mapa final'!#REF!),"")</f>
        <v>#ERROR!</v>
      </c>
      <c r="M9" s="180" t="str">
        <f>IF(AND('Mapa final'!$Y$33="Muy Alta",'Mapa final'!$AA$33="Leve"),CONCATENATE("R4C",'Mapa final'!$O$33),"")</f>
        <v/>
      </c>
      <c r="N9" s="180" t="str">
        <f>IF(AND('Mapa final'!#REF!="Muy Alta",'Mapa final'!#REF!="Leve"),CONCATENATE("R4C",'Mapa final'!#REF!),"")</f>
        <v>#ERROR!</v>
      </c>
      <c r="O9" s="181" t="str">
        <f>IF(AND('Mapa final'!#REF!="Muy Alta",'Mapa final'!#REF!="Leve"),CONCATENATE("R4C",'Mapa final'!#REF!),"")</f>
        <v>#ERROR!</v>
      </c>
      <c r="P9" s="179" t="str">
        <f>IF(AND('Mapa final'!$Y$31="Muy Alta",'Mapa final'!$AA$31="Menor"),CONCATENATE("R4C",'Mapa final'!$O$31),"")</f>
        <v/>
      </c>
      <c r="Q9" s="180" t="str">
        <f>IF(AND('Mapa final'!$Y$32="Muy Alta",'Mapa final'!$AA$32="Menor"),CONCATENATE("R4C",'Mapa final'!$O$32),"")</f>
        <v/>
      </c>
      <c r="R9" s="180" t="str">
        <f>IF(AND('Mapa final'!#REF!="Muy Alta",'Mapa final'!#REF!="Menor"),CONCATENATE("R4C",'Mapa final'!#REF!),"")</f>
        <v>#ERROR!</v>
      </c>
      <c r="S9" s="180" t="str">
        <f>IF(AND('Mapa final'!$Y$33="Muy Alta",'Mapa final'!$AA$33="Menor"),CONCATENATE("R4C",'Mapa final'!$O$33),"")</f>
        <v/>
      </c>
      <c r="T9" s="180" t="str">
        <f>IF(AND('Mapa final'!#REF!="Muy Alta",'Mapa final'!#REF!="Menor"),CONCATENATE("R4C",'Mapa final'!#REF!),"")</f>
        <v>#ERROR!</v>
      </c>
      <c r="U9" s="181" t="str">
        <f>IF(AND('Mapa final'!#REF!="Muy Alta",'Mapa final'!#REF!="Menor"),CONCATENATE("R4C",'Mapa final'!#REF!),"")</f>
        <v>#ERROR!</v>
      </c>
      <c r="V9" s="179" t="str">
        <f>IF(AND('Mapa final'!$Y$31="Muy Alta",'Mapa final'!$AA$31="Moderado"),CONCATENATE("R4C",'Mapa final'!$O$31),"")</f>
        <v/>
      </c>
      <c r="W9" s="180" t="str">
        <f>IF(AND('Mapa final'!$Y$32="Muy Alta",'Mapa final'!$AA$32="Moderado"),CONCATENATE("R4C",'Mapa final'!$O$32),"")</f>
        <v/>
      </c>
      <c r="X9" s="180" t="str">
        <f>IF(AND('Mapa final'!#REF!="Muy Alta",'Mapa final'!#REF!="Moderado"),CONCATENATE("R4C",'Mapa final'!#REF!),"")</f>
        <v>#ERROR!</v>
      </c>
      <c r="Y9" s="180" t="str">
        <f>IF(AND('Mapa final'!$Y$33="Muy Alta",'Mapa final'!$AA$33="Moderado"),CONCATENATE("R4C",'Mapa final'!$O$33),"")</f>
        <v/>
      </c>
      <c r="Z9" s="180" t="str">
        <f>IF(AND('Mapa final'!#REF!="Muy Alta",'Mapa final'!#REF!="Moderado"),CONCATENATE("R4C",'Mapa final'!#REF!),"")</f>
        <v>#ERROR!</v>
      </c>
      <c r="AA9" s="181" t="str">
        <f>IF(AND('Mapa final'!#REF!="Muy Alta",'Mapa final'!#REF!="Moderado"),CONCATENATE("R4C",'Mapa final'!#REF!),"")</f>
        <v>#ERROR!</v>
      </c>
      <c r="AB9" s="179" t="str">
        <f>IF(AND('Mapa final'!$Y$31="Muy Alta",'Mapa final'!$AA$31="Mayor"),CONCATENATE("R4C",'Mapa final'!$O$31),"")</f>
        <v/>
      </c>
      <c r="AC9" s="180" t="str">
        <f>IF(AND('Mapa final'!$Y$32="Muy Alta",'Mapa final'!$AA$32="Mayor"),CONCATENATE("R4C",'Mapa final'!$O$32),"")</f>
        <v/>
      </c>
      <c r="AD9" s="180" t="str">
        <f>IF(AND('Mapa final'!#REF!="Muy Alta",'Mapa final'!#REF!="Mayor"),CONCATENATE("R4C",'Mapa final'!#REF!),"")</f>
        <v>#ERROR!</v>
      </c>
      <c r="AE9" s="180" t="str">
        <f>IF(AND('Mapa final'!$Y$33="Muy Alta",'Mapa final'!$AA$33="Mayor"),CONCATENATE("R4C",'Mapa final'!$O$33),"")</f>
        <v/>
      </c>
      <c r="AF9" s="180" t="str">
        <f>IF(AND('Mapa final'!#REF!="Muy Alta",'Mapa final'!#REF!="Mayor"),CONCATENATE("R4C",'Mapa final'!#REF!),"")</f>
        <v>#ERROR!</v>
      </c>
      <c r="AG9" s="181" t="str">
        <f>IF(AND('Mapa final'!#REF!="Muy Alta",'Mapa final'!#REF!="Mayor"),CONCATENATE("R4C",'Mapa final'!#REF!),"")</f>
        <v>#ERROR!</v>
      </c>
      <c r="AH9" s="182" t="str">
        <f>IF(AND('Mapa final'!$Y$31="Muy Alta",'Mapa final'!$AA$31="Catastrófico"),CONCATENATE("R4C",'Mapa final'!$O$31),"")</f>
        <v/>
      </c>
      <c r="AI9" s="183" t="str">
        <f>IF(AND('Mapa final'!$Y$32="Muy Alta",'Mapa final'!$AA$32="Catastrófico"),CONCATENATE("R4C",'Mapa final'!$O$32),"")</f>
        <v/>
      </c>
      <c r="AJ9" s="183" t="str">
        <f>IF(AND('Mapa final'!#REF!="Muy Alta",'Mapa final'!#REF!="Catastrófico"),CONCATENATE("R4C",'Mapa final'!#REF!),"")</f>
        <v>#ERROR!</v>
      </c>
      <c r="AK9" s="183" t="str">
        <f>IF(AND('Mapa final'!$Y$33="Muy Alta",'Mapa final'!$AA$33="Catastrófico"),CONCATENATE("R4C",'Mapa final'!$O$33),"")</f>
        <v/>
      </c>
      <c r="AL9" s="183" t="str">
        <f>IF(AND('Mapa final'!#REF!="Muy Alta",'Mapa final'!#REF!="Catastrófico"),CONCATENATE("R4C",'Mapa final'!#REF!),"")</f>
        <v>#ERROR!</v>
      </c>
      <c r="AM9" s="184" t="str">
        <f>IF(AND('Mapa final'!#REF!="Muy Alta",'Mapa final'!#REF!="Catastrófico"),CONCATENATE("R4C",'Mapa final'!#REF!),"")</f>
        <v>#ERROR!</v>
      </c>
      <c r="AN9" s="129"/>
      <c r="AO9" s="148"/>
      <c r="AT9" s="149"/>
    </row>
    <row r="10" ht="15.0" customHeight="1">
      <c r="B10" s="130"/>
      <c r="D10" s="8"/>
      <c r="E10" s="7"/>
      <c r="I10" s="8"/>
      <c r="J10" s="179" t="str">
        <f>IF(AND('Mapa final'!$Y$36="Muy Alta",'Mapa final'!$AA$36="Leve"),CONCATENATE("R5C",'Mapa final'!$O$36),"")</f>
        <v/>
      </c>
      <c r="K10" s="180" t="str">
        <f>IF(AND('Mapa final'!$Y$37="Muy Alta",'Mapa final'!$AA$37="Leve"),CONCATENATE("R5C",'Mapa final'!$O$37),"")</f>
        <v/>
      </c>
      <c r="L10" s="180" t="str">
        <f>IF(AND('Mapa final'!$Y$38="Muy Alta",'Mapa final'!$AA$38="Leve"),CONCATENATE("R5C",'Mapa final'!$O$38),"")</f>
        <v/>
      </c>
      <c r="M10" s="180" t="str">
        <f>IF(AND('Mapa final'!#REF!="Muy Alta",'Mapa final'!#REF!="Leve"),CONCATENATE("R5C",'Mapa final'!#REF!),"")</f>
        <v>#ERROR!</v>
      </c>
      <c r="N10" s="180" t="str">
        <f>IF(AND('Mapa final'!#REF!="Muy Alta",'Mapa final'!#REF!="Leve"),CONCATENATE("R5C",'Mapa final'!#REF!),"")</f>
        <v>#ERROR!</v>
      </c>
      <c r="O10" s="181" t="str">
        <f>IF(AND('Mapa final'!#REF!="Muy Alta",'Mapa final'!#REF!="Leve"),CONCATENATE("R5C",'Mapa final'!#REF!),"")</f>
        <v>#ERROR!</v>
      </c>
      <c r="P10" s="179" t="str">
        <f>IF(AND('Mapa final'!$Y$36="Muy Alta",'Mapa final'!$AA$36="Menor"),CONCATENATE("R5C",'Mapa final'!$O$36),"")</f>
        <v/>
      </c>
      <c r="Q10" s="180" t="str">
        <f>IF(AND('Mapa final'!$Y$37="Muy Alta",'Mapa final'!$AA$37="Menor"),CONCATENATE("R5C",'Mapa final'!$O$37),"")</f>
        <v/>
      </c>
      <c r="R10" s="180" t="str">
        <f>IF(AND('Mapa final'!$Y$38="Muy Alta",'Mapa final'!$AA$38="Menor"),CONCATENATE("R5C",'Mapa final'!$O$38),"")</f>
        <v/>
      </c>
      <c r="S10" s="180" t="str">
        <f>IF(AND('Mapa final'!#REF!="Muy Alta",'Mapa final'!#REF!="Menor"),CONCATENATE("R5C",'Mapa final'!#REF!),"")</f>
        <v>#ERROR!</v>
      </c>
      <c r="T10" s="180" t="str">
        <f>IF(AND('Mapa final'!#REF!="Muy Alta",'Mapa final'!#REF!="Menor"),CONCATENATE("R5C",'Mapa final'!#REF!),"")</f>
        <v>#ERROR!</v>
      </c>
      <c r="U10" s="181" t="str">
        <f>IF(AND('Mapa final'!#REF!="Muy Alta",'Mapa final'!#REF!="Menor"),CONCATENATE("R5C",'Mapa final'!#REF!),"")</f>
        <v>#ERROR!</v>
      </c>
      <c r="V10" s="179" t="str">
        <f>IF(AND('Mapa final'!$Y$36="Muy Alta",'Mapa final'!$AA$36="Moderado"),CONCATENATE("R5C",'Mapa final'!$O$36),"")</f>
        <v/>
      </c>
      <c r="W10" s="180" t="str">
        <f>IF(AND('Mapa final'!$Y$37="Muy Alta",'Mapa final'!$AA$37="Moderado"),CONCATENATE("R5C",'Mapa final'!$O$37),"")</f>
        <v/>
      </c>
      <c r="X10" s="180" t="str">
        <f>IF(AND('Mapa final'!$Y$38="Muy Alta",'Mapa final'!$AA$38="Moderado"),CONCATENATE("R5C",'Mapa final'!$O$38),"")</f>
        <v/>
      </c>
      <c r="Y10" s="180" t="str">
        <f>IF(AND('Mapa final'!#REF!="Muy Alta",'Mapa final'!#REF!="Moderado"),CONCATENATE("R5C",'Mapa final'!#REF!),"")</f>
        <v>#ERROR!</v>
      </c>
      <c r="Z10" s="180" t="str">
        <f>IF(AND('Mapa final'!#REF!="Muy Alta",'Mapa final'!#REF!="Moderado"),CONCATENATE("R5C",'Mapa final'!#REF!),"")</f>
        <v>#ERROR!</v>
      </c>
      <c r="AA10" s="181" t="str">
        <f>IF(AND('Mapa final'!#REF!="Muy Alta",'Mapa final'!#REF!="Moderado"),CONCATENATE("R5C",'Mapa final'!#REF!),"")</f>
        <v>#ERROR!</v>
      </c>
      <c r="AB10" s="179" t="str">
        <f>IF(AND('Mapa final'!$Y$36="Muy Alta",'Mapa final'!$AA$36="Mayor"),CONCATENATE("R5C",'Mapa final'!$O$36),"")</f>
        <v/>
      </c>
      <c r="AC10" s="180" t="str">
        <f>IF(AND('Mapa final'!$Y$37="Muy Alta",'Mapa final'!$AA$37="Mayor"),CONCATENATE("R5C",'Mapa final'!$O$37),"")</f>
        <v/>
      </c>
      <c r="AD10" s="180" t="str">
        <f>IF(AND('Mapa final'!$Y$38="Muy Alta",'Mapa final'!$AA$38="Mayor"),CONCATENATE("R5C",'Mapa final'!$O$38),"")</f>
        <v/>
      </c>
      <c r="AE10" s="180" t="str">
        <f>IF(AND('Mapa final'!#REF!="Muy Alta",'Mapa final'!#REF!="Mayor"),CONCATENATE("R5C",'Mapa final'!#REF!),"")</f>
        <v>#ERROR!</v>
      </c>
      <c r="AF10" s="180" t="str">
        <f>IF(AND('Mapa final'!#REF!="Muy Alta",'Mapa final'!#REF!="Mayor"),CONCATENATE("R5C",'Mapa final'!#REF!),"")</f>
        <v>#ERROR!</v>
      </c>
      <c r="AG10" s="181" t="str">
        <f>IF(AND('Mapa final'!#REF!="Muy Alta",'Mapa final'!#REF!="Mayor"),CONCATENATE("R5C",'Mapa final'!#REF!),"")</f>
        <v>#ERROR!</v>
      </c>
      <c r="AH10" s="182" t="str">
        <f>IF(AND('Mapa final'!$Y$36="Muy Alta",'Mapa final'!$AA$36="Catastrófico"),CONCATENATE("R5C",'Mapa final'!$O$36),"")</f>
        <v/>
      </c>
      <c r="AI10" s="183" t="str">
        <f>IF(AND('Mapa final'!$Y$37="Muy Alta",'Mapa final'!$AA$37="Catastrófico"),CONCATENATE("R5C",'Mapa final'!$O$37),"")</f>
        <v/>
      </c>
      <c r="AJ10" s="183" t="str">
        <f>IF(AND('Mapa final'!$Y$38="Muy Alta",'Mapa final'!$AA$38="Catastrófico"),CONCATENATE("R5C",'Mapa final'!$O$38),"")</f>
        <v/>
      </c>
      <c r="AK10" s="183" t="str">
        <f>IF(AND('Mapa final'!#REF!="Muy Alta",'Mapa final'!#REF!="Catastrófico"),CONCATENATE("R5C",'Mapa final'!#REF!),"")</f>
        <v>#ERROR!</v>
      </c>
      <c r="AL10" s="183" t="str">
        <f>IF(AND('Mapa final'!#REF!="Muy Alta",'Mapa final'!#REF!="Catastrófico"),CONCATENATE("R5C",'Mapa final'!#REF!),"")</f>
        <v>#ERROR!</v>
      </c>
      <c r="AM10" s="184" t="str">
        <f>IF(AND('Mapa final'!#REF!="Muy Alta",'Mapa final'!#REF!="Catastrófico"),CONCATENATE("R5C",'Mapa final'!#REF!),"")</f>
        <v>#ERROR!</v>
      </c>
      <c r="AN10" s="129"/>
      <c r="AO10" s="148"/>
      <c r="AT10" s="149"/>
    </row>
    <row r="11" ht="15.0" customHeight="1">
      <c r="B11" s="130"/>
      <c r="D11" s="8"/>
      <c r="E11" s="7"/>
      <c r="I11" s="8"/>
      <c r="J11" s="179" t="str">
        <f>IF(AND('Mapa final'!$Y$41="Muy Alta",'Mapa final'!$AA$41="Leve"),CONCATENATE("R6C",'Mapa final'!$O$41),"")</f>
        <v/>
      </c>
      <c r="K11" s="180" t="str">
        <f>IF(AND('Mapa final'!$Y$42="Muy Alta",'Mapa final'!$AA$42="Leve"),CONCATENATE("R6C",'Mapa final'!$O$42),"")</f>
        <v/>
      </c>
      <c r="L11" s="180" t="str">
        <f>IF(AND('Mapa final'!$Y$43="Muy Alta",'Mapa final'!$AA$43="Leve"),CONCATENATE("R6C",'Mapa final'!$O$43),"")</f>
        <v/>
      </c>
      <c r="M11" s="180" t="str">
        <f>IF(AND('Mapa final'!#REF!="Muy Alta",'Mapa final'!#REF!="Leve"),CONCATENATE("R6C",'Mapa final'!#REF!),"")</f>
        <v>#ERROR!</v>
      </c>
      <c r="N11" s="180" t="str">
        <f>IF(AND('Mapa final'!#REF!="Muy Alta",'Mapa final'!#REF!="Leve"),CONCATENATE("R6C",'Mapa final'!#REF!),"")</f>
        <v>#ERROR!</v>
      </c>
      <c r="O11" s="181" t="str">
        <f>IF(AND('Mapa final'!#REF!="Muy Alta",'Mapa final'!#REF!="Leve"),CONCATENATE("R6C",'Mapa final'!#REF!),"")</f>
        <v>#ERROR!</v>
      </c>
      <c r="P11" s="179" t="str">
        <f>IF(AND('Mapa final'!$Y$41="Muy Alta",'Mapa final'!$AA$41="Menor"),CONCATENATE("R6C",'Mapa final'!$O$41),"")</f>
        <v/>
      </c>
      <c r="Q11" s="180" t="str">
        <f>IF(AND('Mapa final'!$Y$42="Muy Alta",'Mapa final'!$AA$42="Menor"),CONCATENATE("R6C",'Mapa final'!$O$42),"")</f>
        <v/>
      </c>
      <c r="R11" s="180" t="str">
        <f>IF(AND('Mapa final'!$Y$43="Muy Alta",'Mapa final'!$AA$43="Menor"),CONCATENATE("R6C",'Mapa final'!$O$43),"")</f>
        <v/>
      </c>
      <c r="S11" s="180" t="str">
        <f>IF(AND('Mapa final'!#REF!="Muy Alta",'Mapa final'!#REF!="Menor"),CONCATENATE("R6C",'Mapa final'!#REF!),"")</f>
        <v>#ERROR!</v>
      </c>
      <c r="T11" s="180" t="str">
        <f>IF(AND('Mapa final'!#REF!="Muy Alta",'Mapa final'!#REF!="Menor"),CONCATENATE("R6C",'Mapa final'!#REF!),"")</f>
        <v>#ERROR!</v>
      </c>
      <c r="U11" s="181" t="str">
        <f>IF(AND('Mapa final'!#REF!="Muy Alta",'Mapa final'!#REF!="Menor"),CONCATENATE("R6C",'Mapa final'!#REF!),"")</f>
        <v>#ERROR!</v>
      </c>
      <c r="V11" s="179" t="str">
        <f>IF(AND('Mapa final'!$Y$41="Muy Alta",'Mapa final'!$AA$41="Moderado"),CONCATENATE("R6C",'Mapa final'!$O$41),"")</f>
        <v/>
      </c>
      <c r="W11" s="180" t="str">
        <f>IF(AND('Mapa final'!$Y$42="Muy Alta",'Mapa final'!$AA$42="Moderado"),CONCATENATE("R6C",'Mapa final'!$O$42),"")</f>
        <v/>
      </c>
      <c r="X11" s="180" t="str">
        <f>IF(AND('Mapa final'!$Y$43="Muy Alta",'Mapa final'!$AA$43="Moderado"),CONCATENATE("R6C",'Mapa final'!$O$43),"")</f>
        <v/>
      </c>
      <c r="Y11" s="180" t="str">
        <f>IF(AND('Mapa final'!#REF!="Muy Alta",'Mapa final'!#REF!="Moderado"),CONCATENATE("R6C",'Mapa final'!#REF!),"")</f>
        <v>#ERROR!</v>
      </c>
      <c r="Z11" s="180" t="str">
        <f>IF(AND('Mapa final'!#REF!="Muy Alta",'Mapa final'!#REF!="Moderado"),CONCATENATE("R6C",'Mapa final'!#REF!),"")</f>
        <v>#ERROR!</v>
      </c>
      <c r="AA11" s="181" t="str">
        <f>IF(AND('Mapa final'!#REF!="Muy Alta",'Mapa final'!#REF!="Moderado"),CONCATENATE("R6C",'Mapa final'!#REF!),"")</f>
        <v>#ERROR!</v>
      </c>
      <c r="AB11" s="179" t="str">
        <f>IF(AND('Mapa final'!$Y$41="Muy Alta",'Mapa final'!$AA$41="Mayor"),CONCATENATE("R6C",'Mapa final'!$O$41),"")</f>
        <v/>
      </c>
      <c r="AC11" s="180" t="str">
        <f>IF(AND('Mapa final'!$Y$42="Muy Alta",'Mapa final'!$AA$42="Mayor"),CONCATENATE("R6C",'Mapa final'!$O$42),"")</f>
        <v/>
      </c>
      <c r="AD11" s="180" t="str">
        <f>IF(AND('Mapa final'!$Y$43="Muy Alta",'Mapa final'!$AA$43="Mayor"),CONCATENATE("R6C",'Mapa final'!$O$43),"")</f>
        <v/>
      </c>
      <c r="AE11" s="180" t="str">
        <f>IF(AND('Mapa final'!#REF!="Muy Alta",'Mapa final'!#REF!="Mayor"),CONCATENATE("R6C",'Mapa final'!#REF!),"")</f>
        <v>#ERROR!</v>
      </c>
      <c r="AF11" s="180" t="str">
        <f>IF(AND('Mapa final'!#REF!="Muy Alta",'Mapa final'!#REF!="Mayor"),CONCATENATE("R6C",'Mapa final'!#REF!),"")</f>
        <v>#ERROR!</v>
      </c>
      <c r="AG11" s="181" t="str">
        <f>IF(AND('Mapa final'!#REF!="Muy Alta",'Mapa final'!#REF!="Mayor"),CONCATENATE("R6C",'Mapa final'!#REF!),"")</f>
        <v>#ERROR!</v>
      </c>
      <c r="AH11" s="182" t="str">
        <f>IF(AND('Mapa final'!$Y$41="Muy Alta",'Mapa final'!$AA$41="Catastrófico"),CONCATENATE("R6C",'Mapa final'!$O$41),"")</f>
        <v/>
      </c>
      <c r="AI11" s="183" t="str">
        <f>IF(AND('Mapa final'!$Y$42="Muy Alta",'Mapa final'!$AA$42="Catastrófico"),CONCATENATE("R6C",'Mapa final'!$O$42),"")</f>
        <v/>
      </c>
      <c r="AJ11" s="183" t="str">
        <f>IF(AND('Mapa final'!$Y$43="Muy Alta",'Mapa final'!$AA$43="Catastrófico"),CONCATENATE("R6C",'Mapa final'!$O$43),"")</f>
        <v/>
      </c>
      <c r="AK11" s="183" t="str">
        <f>IF(AND('Mapa final'!#REF!="Muy Alta",'Mapa final'!#REF!="Catastrófico"),CONCATENATE("R6C",'Mapa final'!#REF!),"")</f>
        <v>#ERROR!</v>
      </c>
      <c r="AL11" s="183" t="str">
        <f>IF(AND('Mapa final'!#REF!="Muy Alta",'Mapa final'!#REF!="Catastrófico"),CONCATENATE("R6C",'Mapa final'!#REF!),"")</f>
        <v>#ERROR!</v>
      </c>
      <c r="AM11" s="184" t="str">
        <f>IF(AND('Mapa final'!#REF!="Muy Alta",'Mapa final'!#REF!="Catastrófico"),CONCATENATE("R6C",'Mapa final'!#REF!),"")</f>
        <v>#ERROR!</v>
      </c>
      <c r="AN11" s="129"/>
      <c r="AO11" s="148"/>
      <c r="AT11" s="149"/>
    </row>
    <row r="12" ht="15.0" customHeight="1">
      <c r="B12" s="130"/>
      <c r="D12" s="8"/>
      <c r="E12" s="7"/>
      <c r="I12" s="8"/>
      <c r="J12" s="179" t="str">
        <f>IF(AND('Mapa final'!#REF!="Muy Alta",'Mapa final'!#REF!="Leve"),CONCATENATE("R7C",'Mapa final'!#REF!),"")</f>
        <v>#ERROR!</v>
      </c>
      <c r="K12" s="180" t="str">
        <f>IF(AND('Mapa final'!#REF!="Muy Alta",'Mapa final'!#REF!="Leve"),CONCATENATE("R7C",'Mapa final'!#REF!),"")</f>
        <v>#ERROR!</v>
      </c>
      <c r="L12" s="180" t="str">
        <f>IF(AND('Mapa final'!#REF!="Muy Alta",'Mapa final'!#REF!="Leve"),CONCATENATE("R7C",'Mapa final'!#REF!),"")</f>
        <v>#ERROR!</v>
      </c>
      <c r="M12" s="180" t="str">
        <f>IF(AND('Mapa final'!#REF!="Muy Alta",'Mapa final'!#REF!="Leve"),CONCATENATE("R7C",'Mapa final'!#REF!),"")</f>
        <v>#ERROR!</v>
      </c>
      <c r="N12" s="180" t="str">
        <f>IF(AND('Mapa final'!#REF!="Muy Alta",'Mapa final'!#REF!="Leve"),CONCATENATE("R7C",'Mapa final'!#REF!),"")</f>
        <v>#ERROR!</v>
      </c>
      <c r="O12" s="181" t="str">
        <f>IF(AND('Mapa final'!#REF!="Muy Alta",'Mapa final'!#REF!="Leve"),CONCATENATE("R7C",'Mapa final'!#REF!),"")</f>
        <v>#ERROR!</v>
      </c>
      <c r="P12" s="179" t="str">
        <f>IF(AND('Mapa final'!#REF!="Muy Alta",'Mapa final'!#REF!="Menor"),CONCATENATE("R7C",'Mapa final'!#REF!),"")</f>
        <v>#ERROR!</v>
      </c>
      <c r="Q12" s="180" t="str">
        <f>IF(AND('Mapa final'!#REF!="Muy Alta",'Mapa final'!#REF!="Menor"),CONCATENATE("R7C",'Mapa final'!#REF!),"")</f>
        <v>#ERROR!</v>
      </c>
      <c r="R12" s="180" t="str">
        <f>IF(AND('Mapa final'!#REF!="Muy Alta",'Mapa final'!#REF!="Menor"),CONCATENATE("R7C",'Mapa final'!#REF!),"")</f>
        <v>#ERROR!</v>
      </c>
      <c r="S12" s="180" t="str">
        <f>IF(AND('Mapa final'!#REF!="Muy Alta",'Mapa final'!#REF!="Menor"),CONCATENATE("R7C",'Mapa final'!#REF!),"")</f>
        <v>#ERROR!</v>
      </c>
      <c r="T12" s="180" t="str">
        <f>IF(AND('Mapa final'!#REF!="Muy Alta",'Mapa final'!#REF!="Menor"),CONCATENATE("R7C",'Mapa final'!#REF!),"")</f>
        <v>#ERROR!</v>
      </c>
      <c r="U12" s="181" t="str">
        <f>IF(AND('Mapa final'!#REF!="Muy Alta",'Mapa final'!#REF!="Menor"),CONCATENATE("R7C",'Mapa final'!#REF!),"")</f>
        <v>#ERROR!</v>
      </c>
      <c r="V12" s="179" t="str">
        <f>IF(AND('Mapa final'!#REF!="Muy Alta",'Mapa final'!#REF!="Moderado"),CONCATENATE("R7C",'Mapa final'!#REF!),"")</f>
        <v>#ERROR!</v>
      </c>
      <c r="W12" s="180" t="str">
        <f>IF(AND('Mapa final'!#REF!="Muy Alta",'Mapa final'!#REF!="Moderado"),CONCATENATE("R7C",'Mapa final'!#REF!),"")</f>
        <v>#ERROR!</v>
      </c>
      <c r="X12" s="180" t="str">
        <f>IF(AND('Mapa final'!#REF!="Muy Alta",'Mapa final'!#REF!="Moderado"),CONCATENATE("R7C",'Mapa final'!#REF!),"")</f>
        <v>#ERROR!</v>
      </c>
      <c r="Y12" s="180" t="str">
        <f>IF(AND('Mapa final'!#REF!="Muy Alta",'Mapa final'!#REF!="Moderado"),CONCATENATE("R7C",'Mapa final'!#REF!),"")</f>
        <v>#ERROR!</v>
      </c>
      <c r="Z12" s="180" t="str">
        <f>IF(AND('Mapa final'!#REF!="Muy Alta",'Mapa final'!#REF!="Moderado"),CONCATENATE("R7C",'Mapa final'!#REF!),"")</f>
        <v>#ERROR!</v>
      </c>
      <c r="AA12" s="181" t="str">
        <f>IF(AND('Mapa final'!#REF!="Muy Alta",'Mapa final'!#REF!="Moderado"),CONCATENATE("R7C",'Mapa final'!#REF!),"")</f>
        <v>#ERROR!</v>
      </c>
      <c r="AB12" s="179" t="str">
        <f>IF(AND('Mapa final'!#REF!="Muy Alta",'Mapa final'!#REF!="Mayor"),CONCATENATE("R7C",'Mapa final'!#REF!),"")</f>
        <v>#ERROR!</v>
      </c>
      <c r="AC12" s="180" t="str">
        <f>IF(AND('Mapa final'!#REF!="Muy Alta",'Mapa final'!#REF!="Mayor"),CONCATENATE("R7C",'Mapa final'!#REF!),"")</f>
        <v>#ERROR!</v>
      </c>
      <c r="AD12" s="180" t="str">
        <f>IF(AND('Mapa final'!#REF!="Muy Alta",'Mapa final'!#REF!="Mayor"),CONCATENATE("R7C",'Mapa final'!#REF!),"")</f>
        <v>#ERROR!</v>
      </c>
      <c r="AE12" s="180" t="str">
        <f>IF(AND('Mapa final'!#REF!="Muy Alta",'Mapa final'!#REF!="Mayor"),CONCATENATE("R7C",'Mapa final'!#REF!),"")</f>
        <v>#ERROR!</v>
      </c>
      <c r="AF12" s="180" t="str">
        <f>IF(AND('Mapa final'!#REF!="Muy Alta",'Mapa final'!#REF!="Mayor"),CONCATENATE("R7C",'Mapa final'!#REF!),"")</f>
        <v>#ERROR!</v>
      </c>
      <c r="AG12" s="181" t="str">
        <f>IF(AND('Mapa final'!#REF!="Muy Alta",'Mapa final'!#REF!="Mayor"),CONCATENATE("R7C",'Mapa final'!#REF!),"")</f>
        <v>#ERROR!</v>
      </c>
      <c r="AH12" s="182" t="str">
        <f>IF(AND('Mapa final'!#REF!="Muy Alta",'Mapa final'!#REF!="Catastrófico"),CONCATENATE("R7C",'Mapa final'!#REF!),"")</f>
        <v>#ERROR!</v>
      </c>
      <c r="AI12" s="183" t="str">
        <f>IF(AND('Mapa final'!#REF!="Muy Alta",'Mapa final'!#REF!="Catastrófico"),CONCATENATE("R7C",'Mapa final'!#REF!),"")</f>
        <v>#ERROR!</v>
      </c>
      <c r="AJ12" s="183" t="str">
        <f>IF(AND('Mapa final'!#REF!="Muy Alta",'Mapa final'!#REF!="Catastrófico"),CONCATENATE("R7C",'Mapa final'!#REF!),"")</f>
        <v>#ERROR!</v>
      </c>
      <c r="AK12" s="183" t="str">
        <f>IF(AND('Mapa final'!#REF!="Muy Alta",'Mapa final'!#REF!="Catastrófico"),CONCATENATE("R7C",'Mapa final'!#REF!),"")</f>
        <v>#ERROR!</v>
      </c>
      <c r="AL12" s="183" t="str">
        <f>IF(AND('Mapa final'!#REF!="Muy Alta",'Mapa final'!#REF!="Catastrófico"),CONCATENATE("R7C",'Mapa final'!#REF!),"")</f>
        <v>#ERROR!</v>
      </c>
      <c r="AM12" s="184" t="str">
        <f>IF(AND('Mapa final'!#REF!="Muy Alta",'Mapa final'!#REF!="Catastrófico"),CONCATENATE("R7C",'Mapa final'!#REF!),"")</f>
        <v>#ERROR!</v>
      </c>
      <c r="AN12" s="129"/>
      <c r="AO12" s="148"/>
      <c r="AT12" s="149"/>
    </row>
    <row r="13" ht="15.0" customHeight="1">
      <c r="B13" s="130"/>
      <c r="D13" s="8"/>
      <c r="E13" s="7"/>
      <c r="I13" s="8"/>
      <c r="J13" s="179" t="str">
        <f>IF(AND('Mapa final'!#REF!="Muy Alta",'Mapa final'!#REF!="Leve"),CONCATENATE("R8C",'Mapa final'!#REF!),"")</f>
        <v>#ERROR!</v>
      </c>
      <c r="K13" s="180" t="str">
        <f>IF(AND('Mapa final'!#REF!="Muy Alta",'Mapa final'!#REF!="Leve"),CONCATENATE("R8C",'Mapa final'!#REF!),"")</f>
        <v>#ERROR!</v>
      </c>
      <c r="L13" s="180" t="str">
        <f>IF(AND('Mapa final'!#REF!="Muy Alta",'Mapa final'!#REF!="Leve"),CONCATENATE("R8C",'Mapa final'!#REF!),"")</f>
        <v>#ERROR!</v>
      </c>
      <c r="M13" s="180" t="str">
        <f>IF(AND('Mapa final'!#REF!="Muy Alta",'Mapa final'!#REF!="Leve"),CONCATENATE("R8C",'Mapa final'!#REF!),"")</f>
        <v>#ERROR!</v>
      </c>
      <c r="N13" s="180" t="str">
        <f>IF(AND('Mapa final'!#REF!="Muy Alta",'Mapa final'!#REF!="Leve"),CONCATENATE("R8C",'Mapa final'!#REF!),"")</f>
        <v>#ERROR!</v>
      </c>
      <c r="O13" s="181" t="str">
        <f>IF(AND('Mapa final'!#REF!="Muy Alta",'Mapa final'!#REF!="Leve"),CONCATENATE("R8C",'Mapa final'!#REF!),"")</f>
        <v>#ERROR!</v>
      </c>
      <c r="P13" s="179" t="str">
        <f>IF(AND('Mapa final'!#REF!="Muy Alta",'Mapa final'!#REF!="Menor"),CONCATENATE("R8C",'Mapa final'!#REF!),"")</f>
        <v>#ERROR!</v>
      </c>
      <c r="Q13" s="180" t="str">
        <f>IF(AND('Mapa final'!#REF!="Muy Alta",'Mapa final'!#REF!="Menor"),CONCATENATE("R8C",'Mapa final'!#REF!),"")</f>
        <v>#ERROR!</v>
      </c>
      <c r="R13" s="180" t="str">
        <f>IF(AND('Mapa final'!#REF!="Muy Alta",'Mapa final'!#REF!="Menor"),CONCATENATE("R8C",'Mapa final'!#REF!),"")</f>
        <v>#ERROR!</v>
      </c>
      <c r="S13" s="180" t="str">
        <f>IF(AND('Mapa final'!#REF!="Muy Alta",'Mapa final'!#REF!="Menor"),CONCATENATE("R8C",'Mapa final'!#REF!),"")</f>
        <v>#ERROR!</v>
      </c>
      <c r="T13" s="180" t="str">
        <f>IF(AND('Mapa final'!#REF!="Muy Alta",'Mapa final'!#REF!="Menor"),CONCATENATE("R8C",'Mapa final'!#REF!),"")</f>
        <v>#ERROR!</v>
      </c>
      <c r="U13" s="181" t="str">
        <f>IF(AND('Mapa final'!#REF!="Muy Alta",'Mapa final'!#REF!="Menor"),CONCATENATE("R8C",'Mapa final'!#REF!),"")</f>
        <v>#ERROR!</v>
      </c>
      <c r="V13" s="179" t="str">
        <f>IF(AND('Mapa final'!#REF!="Muy Alta",'Mapa final'!#REF!="Moderado"),CONCATENATE("R8C",'Mapa final'!#REF!),"")</f>
        <v>#ERROR!</v>
      </c>
      <c r="W13" s="180" t="str">
        <f>IF(AND('Mapa final'!#REF!="Muy Alta",'Mapa final'!#REF!="Moderado"),CONCATENATE("R8C",'Mapa final'!#REF!),"")</f>
        <v>#ERROR!</v>
      </c>
      <c r="X13" s="180" t="str">
        <f>IF(AND('Mapa final'!#REF!="Muy Alta",'Mapa final'!#REF!="Moderado"),CONCATENATE("R8C",'Mapa final'!#REF!),"")</f>
        <v>#ERROR!</v>
      </c>
      <c r="Y13" s="180" t="str">
        <f>IF(AND('Mapa final'!#REF!="Muy Alta",'Mapa final'!#REF!="Moderado"),CONCATENATE("R8C",'Mapa final'!#REF!),"")</f>
        <v>#ERROR!</v>
      </c>
      <c r="Z13" s="180" t="str">
        <f>IF(AND('Mapa final'!#REF!="Muy Alta",'Mapa final'!#REF!="Moderado"),CONCATENATE("R8C",'Mapa final'!#REF!),"")</f>
        <v>#ERROR!</v>
      </c>
      <c r="AA13" s="181" t="str">
        <f>IF(AND('Mapa final'!#REF!="Muy Alta",'Mapa final'!#REF!="Moderado"),CONCATENATE("R8C",'Mapa final'!#REF!),"")</f>
        <v>#ERROR!</v>
      </c>
      <c r="AB13" s="179" t="str">
        <f>IF(AND('Mapa final'!#REF!="Muy Alta",'Mapa final'!#REF!="Mayor"),CONCATENATE("R8C",'Mapa final'!#REF!),"")</f>
        <v>#ERROR!</v>
      </c>
      <c r="AC13" s="180" t="str">
        <f>IF(AND('Mapa final'!#REF!="Muy Alta",'Mapa final'!#REF!="Mayor"),CONCATENATE("R8C",'Mapa final'!#REF!),"")</f>
        <v>#ERROR!</v>
      </c>
      <c r="AD13" s="180" t="str">
        <f>IF(AND('Mapa final'!#REF!="Muy Alta",'Mapa final'!#REF!="Mayor"),CONCATENATE("R8C",'Mapa final'!#REF!),"")</f>
        <v>#ERROR!</v>
      </c>
      <c r="AE13" s="180" t="str">
        <f>IF(AND('Mapa final'!#REF!="Muy Alta",'Mapa final'!#REF!="Mayor"),CONCATENATE("R8C",'Mapa final'!#REF!),"")</f>
        <v>#ERROR!</v>
      </c>
      <c r="AF13" s="180" t="str">
        <f>IF(AND('Mapa final'!#REF!="Muy Alta",'Mapa final'!#REF!="Mayor"),CONCATENATE("R8C",'Mapa final'!#REF!),"")</f>
        <v>#ERROR!</v>
      </c>
      <c r="AG13" s="181" t="str">
        <f>IF(AND('Mapa final'!#REF!="Muy Alta",'Mapa final'!#REF!="Mayor"),CONCATENATE("R8C",'Mapa final'!#REF!),"")</f>
        <v>#ERROR!</v>
      </c>
      <c r="AH13" s="182" t="str">
        <f>IF(AND('Mapa final'!#REF!="Muy Alta",'Mapa final'!#REF!="Catastrófico"),CONCATENATE("R8C",'Mapa final'!#REF!),"")</f>
        <v>#ERROR!</v>
      </c>
      <c r="AI13" s="183" t="str">
        <f>IF(AND('Mapa final'!#REF!="Muy Alta",'Mapa final'!#REF!="Catastrófico"),CONCATENATE("R8C",'Mapa final'!#REF!),"")</f>
        <v>#ERROR!</v>
      </c>
      <c r="AJ13" s="183" t="str">
        <f>IF(AND('Mapa final'!#REF!="Muy Alta",'Mapa final'!#REF!="Catastrófico"),CONCATENATE("R8C",'Mapa final'!#REF!),"")</f>
        <v>#ERROR!</v>
      </c>
      <c r="AK13" s="183" t="str">
        <f>IF(AND('Mapa final'!#REF!="Muy Alta",'Mapa final'!#REF!="Catastrófico"),CONCATENATE("R8C",'Mapa final'!#REF!),"")</f>
        <v>#ERROR!</v>
      </c>
      <c r="AL13" s="183" t="str">
        <f>IF(AND('Mapa final'!#REF!="Muy Alta",'Mapa final'!#REF!="Catastrófico"),CONCATENATE("R8C",'Mapa final'!#REF!),"")</f>
        <v>#ERROR!</v>
      </c>
      <c r="AM13" s="184" t="str">
        <f>IF(AND('Mapa final'!#REF!="Muy Alta",'Mapa final'!#REF!="Catastrófico"),CONCATENATE("R8C",'Mapa final'!#REF!),"")</f>
        <v>#ERROR!</v>
      </c>
      <c r="AN13" s="129"/>
      <c r="AO13" s="148"/>
      <c r="AT13" s="149"/>
    </row>
    <row r="14" ht="15.0" customHeight="1">
      <c r="B14" s="130"/>
      <c r="D14" s="8"/>
      <c r="E14" s="7"/>
      <c r="I14" s="8"/>
      <c r="J14" s="179" t="str">
        <f>IF(AND('Mapa final'!#REF!="Muy Alta",'Mapa final'!#REF!="Leve"),CONCATENATE("R9C",'Mapa final'!#REF!),"")</f>
        <v>#ERROR!</v>
      </c>
      <c r="K14" s="180" t="str">
        <f>IF(AND('Mapa final'!#REF!="Muy Alta",'Mapa final'!#REF!="Leve"),CONCATENATE("R9C",'Mapa final'!#REF!),"")</f>
        <v>#ERROR!</v>
      </c>
      <c r="L14" s="180" t="str">
        <f>IF(AND('Mapa final'!#REF!="Muy Alta",'Mapa final'!#REF!="Leve"),CONCATENATE("R9C",'Mapa final'!#REF!),"")</f>
        <v>#ERROR!</v>
      </c>
      <c r="M14" s="180" t="str">
        <f>IF(AND('Mapa final'!#REF!="Muy Alta",'Mapa final'!#REF!="Leve"),CONCATENATE("R9C",'Mapa final'!#REF!),"")</f>
        <v>#ERROR!</v>
      </c>
      <c r="N14" s="180" t="str">
        <f>IF(AND('Mapa final'!#REF!="Muy Alta",'Mapa final'!#REF!="Leve"),CONCATENATE("R9C",'Mapa final'!#REF!),"")</f>
        <v>#ERROR!</v>
      </c>
      <c r="O14" s="181" t="str">
        <f>IF(AND('Mapa final'!#REF!="Muy Alta",'Mapa final'!#REF!="Leve"),CONCATENATE("R9C",'Mapa final'!#REF!),"")</f>
        <v>#ERROR!</v>
      </c>
      <c r="P14" s="179" t="str">
        <f>IF(AND('Mapa final'!#REF!="Muy Alta",'Mapa final'!#REF!="Menor"),CONCATENATE("R9C",'Mapa final'!#REF!),"")</f>
        <v>#ERROR!</v>
      </c>
      <c r="Q14" s="180" t="str">
        <f>IF(AND('Mapa final'!#REF!="Muy Alta",'Mapa final'!#REF!="Menor"),CONCATENATE("R9C",'Mapa final'!#REF!),"")</f>
        <v>#ERROR!</v>
      </c>
      <c r="R14" s="180" t="str">
        <f>IF(AND('Mapa final'!#REF!="Muy Alta",'Mapa final'!#REF!="Menor"),CONCATENATE("R9C",'Mapa final'!#REF!),"")</f>
        <v>#ERROR!</v>
      </c>
      <c r="S14" s="180" t="str">
        <f>IF(AND('Mapa final'!#REF!="Muy Alta",'Mapa final'!#REF!="Menor"),CONCATENATE("R9C",'Mapa final'!#REF!),"")</f>
        <v>#ERROR!</v>
      </c>
      <c r="T14" s="180" t="str">
        <f>IF(AND('Mapa final'!#REF!="Muy Alta",'Mapa final'!#REF!="Menor"),CONCATENATE("R9C",'Mapa final'!#REF!),"")</f>
        <v>#ERROR!</v>
      </c>
      <c r="U14" s="181" t="str">
        <f>IF(AND('Mapa final'!#REF!="Muy Alta",'Mapa final'!#REF!="Menor"),CONCATENATE("R9C",'Mapa final'!#REF!),"")</f>
        <v>#ERROR!</v>
      </c>
      <c r="V14" s="179" t="str">
        <f>IF(AND('Mapa final'!#REF!="Muy Alta",'Mapa final'!#REF!="Moderado"),CONCATENATE("R9C",'Mapa final'!#REF!),"")</f>
        <v>#ERROR!</v>
      </c>
      <c r="W14" s="180" t="str">
        <f>IF(AND('Mapa final'!#REF!="Muy Alta",'Mapa final'!#REF!="Moderado"),CONCATENATE("R9C",'Mapa final'!#REF!),"")</f>
        <v>#ERROR!</v>
      </c>
      <c r="X14" s="180" t="str">
        <f>IF(AND('Mapa final'!#REF!="Muy Alta",'Mapa final'!#REF!="Moderado"),CONCATENATE("R9C",'Mapa final'!#REF!),"")</f>
        <v>#ERROR!</v>
      </c>
      <c r="Y14" s="180" t="str">
        <f>IF(AND('Mapa final'!#REF!="Muy Alta",'Mapa final'!#REF!="Moderado"),CONCATENATE("R9C",'Mapa final'!#REF!),"")</f>
        <v>#ERROR!</v>
      </c>
      <c r="Z14" s="180" t="str">
        <f>IF(AND('Mapa final'!#REF!="Muy Alta",'Mapa final'!#REF!="Moderado"),CONCATENATE("R9C",'Mapa final'!#REF!),"")</f>
        <v>#ERROR!</v>
      </c>
      <c r="AA14" s="181" t="str">
        <f>IF(AND('Mapa final'!#REF!="Muy Alta",'Mapa final'!#REF!="Moderado"),CONCATENATE("R9C",'Mapa final'!#REF!),"")</f>
        <v>#ERROR!</v>
      </c>
      <c r="AB14" s="179" t="str">
        <f>IF(AND('Mapa final'!#REF!="Muy Alta",'Mapa final'!#REF!="Mayor"),CONCATENATE("R9C",'Mapa final'!#REF!),"")</f>
        <v>#ERROR!</v>
      </c>
      <c r="AC14" s="180" t="str">
        <f>IF(AND('Mapa final'!#REF!="Muy Alta",'Mapa final'!#REF!="Mayor"),CONCATENATE("R9C",'Mapa final'!#REF!),"")</f>
        <v>#ERROR!</v>
      </c>
      <c r="AD14" s="180" t="str">
        <f>IF(AND('Mapa final'!#REF!="Muy Alta",'Mapa final'!#REF!="Mayor"),CONCATENATE("R9C",'Mapa final'!#REF!),"")</f>
        <v>#ERROR!</v>
      </c>
      <c r="AE14" s="180" t="str">
        <f>IF(AND('Mapa final'!#REF!="Muy Alta",'Mapa final'!#REF!="Mayor"),CONCATENATE("R9C",'Mapa final'!#REF!),"")</f>
        <v>#ERROR!</v>
      </c>
      <c r="AF14" s="180" t="str">
        <f>IF(AND('Mapa final'!#REF!="Muy Alta",'Mapa final'!#REF!="Mayor"),CONCATENATE("R9C",'Mapa final'!#REF!),"")</f>
        <v>#ERROR!</v>
      </c>
      <c r="AG14" s="181" t="str">
        <f>IF(AND('Mapa final'!#REF!="Muy Alta",'Mapa final'!#REF!="Mayor"),CONCATENATE("R9C",'Mapa final'!#REF!),"")</f>
        <v>#ERROR!</v>
      </c>
      <c r="AH14" s="182" t="str">
        <f>IF(AND('Mapa final'!#REF!="Muy Alta",'Mapa final'!#REF!="Catastrófico"),CONCATENATE("R9C",'Mapa final'!#REF!),"")</f>
        <v>#ERROR!</v>
      </c>
      <c r="AI14" s="183" t="str">
        <f>IF(AND('Mapa final'!#REF!="Muy Alta",'Mapa final'!#REF!="Catastrófico"),CONCATENATE("R9C",'Mapa final'!#REF!),"")</f>
        <v>#ERROR!</v>
      </c>
      <c r="AJ14" s="183" t="str">
        <f>IF(AND('Mapa final'!#REF!="Muy Alta",'Mapa final'!#REF!="Catastrófico"),CONCATENATE("R9C",'Mapa final'!#REF!),"")</f>
        <v>#ERROR!</v>
      </c>
      <c r="AK14" s="183" t="str">
        <f>IF(AND('Mapa final'!#REF!="Muy Alta",'Mapa final'!#REF!="Catastrófico"),CONCATENATE("R9C",'Mapa final'!#REF!),"")</f>
        <v>#ERROR!</v>
      </c>
      <c r="AL14" s="183" t="str">
        <f>IF(AND('Mapa final'!#REF!="Muy Alta",'Mapa final'!#REF!="Catastrófico"),CONCATENATE("R9C",'Mapa final'!#REF!),"")</f>
        <v>#ERROR!</v>
      </c>
      <c r="AM14" s="184" t="str">
        <f>IF(AND('Mapa final'!#REF!="Muy Alta",'Mapa final'!#REF!="Catastrófico"),CONCATENATE("R9C",'Mapa final'!#REF!),"")</f>
        <v>#ERROR!</v>
      </c>
      <c r="AN14" s="129"/>
      <c r="AO14" s="148"/>
      <c r="AT14" s="149"/>
    </row>
    <row r="15" ht="15.75" customHeight="1">
      <c r="B15" s="130"/>
      <c r="D15" s="8"/>
      <c r="E15" s="15"/>
      <c r="F15" s="11"/>
      <c r="G15" s="11"/>
      <c r="H15" s="11"/>
      <c r="I15" s="12"/>
      <c r="J15" s="185" t="str">
        <f>IF(AND('Mapa final'!#REF!="Muy Alta",'Mapa final'!#REF!="Leve"),CONCATENATE("R10C",'Mapa final'!#REF!),"")</f>
        <v>#ERROR!</v>
      </c>
      <c r="K15" s="186" t="str">
        <f>IF(AND('Mapa final'!#REF!="Muy Alta",'Mapa final'!#REF!="Leve"),CONCATENATE("R10C",'Mapa final'!#REF!),"")</f>
        <v>#ERROR!</v>
      </c>
      <c r="L15" s="186" t="str">
        <f>IF(AND('Mapa final'!#REF!="Muy Alta",'Mapa final'!#REF!="Leve"),CONCATENATE("R10C",'Mapa final'!#REF!),"")</f>
        <v>#ERROR!</v>
      </c>
      <c r="M15" s="186" t="str">
        <f>IF(AND('Mapa final'!#REF!="Muy Alta",'Mapa final'!#REF!="Leve"),CONCATENATE("R10C",'Mapa final'!#REF!),"")</f>
        <v>#ERROR!</v>
      </c>
      <c r="N15" s="186" t="str">
        <f>IF(AND('Mapa final'!#REF!="Muy Alta",'Mapa final'!#REF!="Leve"),CONCATENATE("R10C",'Mapa final'!#REF!),"")</f>
        <v>#ERROR!</v>
      </c>
      <c r="O15" s="187" t="str">
        <f>IF(AND('Mapa final'!#REF!="Muy Alta",'Mapa final'!#REF!="Leve"),CONCATENATE("R10C",'Mapa final'!#REF!),"")</f>
        <v>#ERROR!</v>
      </c>
      <c r="P15" s="179" t="str">
        <f>IF(AND('Mapa final'!#REF!="Muy Alta",'Mapa final'!#REF!="Menor"),CONCATENATE("R10C",'Mapa final'!#REF!),"")</f>
        <v>#ERROR!</v>
      </c>
      <c r="Q15" s="180" t="str">
        <f>IF(AND('Mapa final'!#REF!="Muy Alta",'Mapa final'!#REF!="Menor"),CONCATENATE("R10C",'Mapa final'!#REF!),"")</f>
        <v>#ERROR!</v>
      </c>
      <c r="R15" s="180" t="str">
        <f>IF(AND('Mapa final'!#REF!="Muy Alta",'Mapa final'!#REF!="Menor"),CONCATENATE("R10C",'Mapa final'!#REF!),"")</f>
        <v>#ERROR!</v>
      </c>
      <c r="S15" s="180" t="str">
        <f>IF(AND('Mapa final'!#REF!="Muy Alta",'Mapa final'!#REF!="Menor"),CONCATENATE("R10C",'Mapa final'!#REF!),"")</f>
        <v>#ERROR!</v>
      </c>
      <c r="T15" s="180" t="str">
        <f>IF(AND('Mapa final'!#REF!="Muy Alta",'Mapa final'!#REF!="Menor"),CONCATENATE("R10C",'Mapa final'!#REF!),"")</f>
        <v>#ERROR!</v>
      </c>
      <c r="U15" s="181" t="str">
        <f>IF(AND('Mapa final'!#REF!="Muy Alta",'Mapa final'!#REF!="Menor"),CONCATENATE("R10C",'Mapa final'!#REF!),"")</f>
        <v>#ERROR!</v>
      </c>
      <c r="V15" s="185" t="str">
        <f>IF(AND('Mapa final'!#REF!="Muy Alta",'Mapa final'!#REF!="Moderado"),CONCATENATE("R10C",'Mapa final'!#REF!),"")</f>
        <v>#ERROR!</v>
      </c>
      <c r="W15" s="186" t="str">
        <f>IF(AND('Mapa final'!#REF!="Muy Alta",'Mapa final'!#REF!="Moderado"),CONCATENATE("R10C",'Mapa final'!#REF!),"")</f>
        <v>#ERROR!</v>
      </c>
      <c r="X15" s="186" t="str">
        <f>IF(AND('Mapa final'!#REF!="Muy Alta",'Mapa final'!#REF!="Moderado"),CONCATENATE("R10C",'Mapa final'!#REF!),"")</f>
        <v>#ERROR!</v>
      </c>
      <c r="Y15" s="186" t="str">
        <f>IF(AND('Mapa final'!#REF!="Muy Alta",'Mapa final'!#REF!="Moderado"),CONCATENATE("R10C",'Mapa final'!#REF!),"")</f>
        <v>#ERROR!</v>
      </c>
      <c r="Z15" s="186" t="str">
        <f>IF(AND('Mapa final'!#REF!="Muy Alta",'Mapa final'!#REF!="Moderado"),CONCATENATE("R10C",'Mapa final'!#REF!),"")</f>
        <v>#ERROR!</v>
      </c>
      <c r="AA15" s="187" t="str">
        <f>IF(AND('Mapa final'!#REF!="Muy Alta",'Mapa final'!#REF!="Moderado"),CONCATENATE("R10C",'Mapa final'!#REF!),"")</f>
        <v>#ERROR!</v>
      </c>
      <c r="AB15" s="179" t="str">
        <f>IF(AND('Mapa final'!#REF!="Muy Alta",'Mapa final'!#REF!="Mayor"),CONCATENATE("R10C",'Mapa final'!#REF!),"")</f>
        <v>#ERROR!</v>
      </c>
      <c r="AC15" s="180" t="str">
        <f>IF(AND('Mapa final'!#REF!="Muy Alta",'Mapa final'!#REF!="Mayor"),CONCATENATE("R10C",'Mapa final'!#REF!),"")</f>
        <v>#ERROR!</v>
      </c>
      <c r="AD15" s="180" t="str">
        <f>IF(AND('Mapa final'!#REF!="Muy Alta",'Mapa final'!#REF!="Mayor"),CONCATENATE("R10C",'Mapa final'!#REF!),"")</f>
        <v>#ERROR!</v>
      </c>
      <c r="AE15" s="180" t="str">
        <f>IF(AND('Mapa final'!#REF!="Muy Alta",'Mapa final'!#REF!="Mayor"),CONCATENATE("R10C",'Mapa final'!#REF!),"")</f>
        <v>#ERROR!</v>
      </c>
      <c r="AF15" s="180" t="str">
        <f>IF(AND('Mapa final'!#REF!="Muy Alta",'Mapa final'!#REF!="Mayor"),CONCATENATE("R10C",'Mapa final'!#REF!),"")</f>
        <v>#ERROR!</v>
      </c>
      <c r="AG15" s="181" t="str">
        <f>IF(AND('Mapa final'!#REF!="Muy Alta",'Mapa final'!#REF!="Mayor"),CONCATENATE("R10C",'Mapa final'!#REF!),"")</f>
        <v>#ERROR!</v>
      </c>
      <c r="AH15" s="188" t="str">
        <f>IF(AND('Mapa final'!#REF!="Muy Alta",'Mapa final'!#REF!="Catastrófico"),CONCATENATE("R10C",'Mapa final'!#REF!),"")</f>
        <v>#ERROR!</v>
      </c>
      <c r="AI15" s="189" t="str">
        <f>IF(AND('Mapa final'!#REF!="Muy Alta",'Mapa final'!#REF!="Catastrófico"),CONCATENATE("R10C",'Mapa final'!#REF!),"")</f>
        <v>#ERROR!</v>
      </c>
      <c r="AJ15" s="189" t="str">
        <f>IF(AND('Mapa final'!#REF!="Muy Alta",'Mapa final'!#REF!="Catastrófico"),CONCATENATE("R10C",'Mapa final'!#REF!),"")</f>
        <v>#ERROR!</v>
      </c>
      <c r="AK15" s="189" t="str">
        <f>IF(AND('Mapa final'!#REF!="Muy Alta",'Mapa final'!#REF!="Catastrófico"),CONCATENATE("R10C",'Mapa final'!#REF!),"")</f>
        <v>#ERROR!</v>
      </c>
      <c r="AL15" s="189" t="str">
        <f>IF(AND('Mapa final'!#REF!="Muy Alta",'Mapa final'!#REF!="Catastrófico"),CONCATENATE("R10C",'Mapa final'!#REF!),"")</f>
        <v>#ERROR!</v>
      </c>
      <c r="AM15" s="190" t="str">
        <f>IF(AND('Mapa final'!#REF!="Muy Alta",'Mapa final'!#REF!="Catastrófico"),CONCATENATE("R10C",'Mapa final'!#REF!),"")</f>
        <v>#ERROR!</v>
      </c>
      <c r="AN15" s="129"/>
      <c r="AO15" s="156"/>
      <c r="AP15" s="157"/>
      <c r="AQ15" s="157"/>
      <c r="AR15" s="157"/>
      <c r="AS15" s="157"/>
      <c r="AT15" s="158"/>
    </row>
    <row r="16" ht="15.0" customHeight="1">
      <c r="B16" s="130"/>
      <c r="D16" s="8"/>
      <c r="E16" s="171" t="s">
        <v>134</v>
      </c>
      <c r="F16" s="2"/>
      <c r="G16" s="2"/>
      <c r="H16" s="2"/>
      <c r="I16" s="2"/>
      <c r="J16" s="191" t="str">
        <f>IF(AND('Mapa final'!$Y$16="Alta",'Mapa final'!$AA$16="Leve"),CONCATENATE("R1C",'Mapa final'!$O$16),"")</f>
        <v/>
      </c>
      <c r="K16" s="192" t="str">
        <f>IF(AND('Mapa final'!$Y$17="Alta",'Mapa final'!$AA$17="Leve"),CONCATENATE("R1C",'Mapa final'!$O$17),"")</f>
        <v/>
      </c>
      <c r="L16" s="192" t="str">
        <f>IF(AND('Mapa final'!$Y$18="Alta",'Mapa final'!$AA$18="Leve"),CONCATENATE("R1C",'Mapa final'!$O$18),"")</f>
        <v/>
      </c>
      <c r="M16" s="192" t="str">
        <f>IF(AND('Mapa final'!#REF!="Alta",'Mapa final'!#REF!="Leve"),CONCATENATE("R1C",'Mapa final'!#REF!),"")</f>
        <v>#ERROR!</v>
      </c>
      <c r="N16" s="192" t="str">
        <f>IF(AND('Mapa final'!#REF!="Alta",'Mapa final'!#REF!="Leve"),CONCATENATE("R1C",'Mapa final'!#REF!),"")</f>
        <v>#ERROR!</v>
      </c>
      <c r="O16" s="193" t="str">
        <f>IF(AND('Mapa final'!#REF!="Alta",'Mapa final'!#REF!="Leve"),CONCATENATE("R1C",'Mapa final'!#REF!),"")</f>
        <v>#ERROR!</v>
      </c>
      <c r="P16" s="191" t="str">
        <f>IF(AND('Mapa final'!$Y$16="Alta",'Mapa final'!$AA$16="Menor"),CONCATENATE("R1C",'Mapa final'!$O$16),"")</f>
        <v/>
      </c>
      <c r="Q16" s="192" t="str">
        <f>IF(AND('Mapa final'!$Y$17="Alta",'Mapa final'!$AA$17="Menor"),CONCATENATE("R1C",'Mapa final'!$O$17),"")</f>
        <v/>
      </c>
      <c r="R16" s="192" t="str">
        <f>IF(AND('Mapa final'!$Y$18="Alta",'Mapa final'!$AA$18="Menor"),CONCATENATE("R1C",'Mapa final'!$O$18),"")</f>
        <v/>
      </c>
      <c r="S16" s="192" t="str">
        <f>IF(AND('Mapa final'!#REF!="Alta",'Mapa final'!#REF!="Menor"),CONCATENATE("R1C",'Mapa final'!#REF!),"")</f>
        <v>#ERROR!</v>
      </c>
      <c r="T16" s="192" t="str">
        <f>IF(AND('Mapa final'!#REF!="Alta",'Mapa final'!#REF!="Menor"),CONCATENATE("R1C",'Mapa final'!#REF!),"")</f>
        <v>#ERROR!</v>
      </c>
      <c r="U16" s="193" t="str">
        <f>IF(AND('Mapa final'!#REF!="Alta",'Mapa final'!#REF!="Menor"),CONCATENATE("R1C",'Mapa final'!#REF!),"")</f>
        <v>#ERROR!</v>
      </c>
      <c r="V16" s="172" t="str">
        <f>IF(AND('Mapa final'!$Y$16="Alta",'Mapa final'!$AA$16="Moderado"),CONCATENATE("R1C",'Mapa final'!$O$16),"")</f>
        <v/>
      </c>
      <c r="W16" s="173" t="str">
        <f>IF(AND('Mapa final'!$Y$17="Alta",'Mapa final'!$AA$17="Moderado"),CONCATENATE("R1C",'Mapa final'!$O$17),"")</f>
        <v/>
      </c>
      <c r="X16" s="173" t="str">
        <f>IF(AND('Mapa final'!$Y$18="Alta",'Mapa final'!$AA$18="Moderado"),CONCATENATE("R1C",'Mapa final'!$O$18),"")</f>
        <v/>
      </c>
      <c r="Y16" s="173" t="str">
        <f>IF(AND('Mapa final'!#REF!="Alta",'Mapa final'!#REF!="Moderado"),CONCATENATE("R1C",'Mapa final'!#REF!),"")</f>
        <v>#ERROR!</v>
      </c>
      <c r="Z16" s="173" t="str">
        <f>IF(AND('Mapa final'!#REF!="Alta",'Mapa final'!#REF!="Moderado"),CONCATENATE("R1C",'Mapa final'!#REF!),"")</f>
        <v>#ERROR!</v>
      </c>
      <c r="AA16" s="174" t="str">
        <f>IF(AND('Mapa final'!#REF!="Alta",'Mapa final'!#REF!="Moderado"),CONCATENATE("R1C",'Mapa final'!#REF!),"")</f>
        <v>#ERROR!</v>
      </c>
      <c r="AB16" s="172" t="str">
        <f>IF(AND('Mapa final'!$Y$16="Alta",'Mapa final'!$AA$16="Mayor"),CONCATENATE("R1C",'Mapa final'!$O$16),"")</f>
        <v/>
      </c>
      <c r="AC16" s="173" t="str">
        <f>IF(AND('Mapa final'!$Y$17="Alta",'Mapa final'!$AA$17="Mayor"),CONCATENATE("R1C",'Mapa final'!$O$17),"")</f>
        <v/>
      </c>
      <c r="AD16" s="173" t="str">
        <f>IF(AND('Mapa final'!$Y$18="Alta",'Mapa final'!$AA$18="Mayor"),CONCATENATE("R1C",'Mapa final'!$O$18),"")</f>
        <v/>
      </c>
      <c r="AE16" s="173" t="str">
        <f>IF(AND('Mapa final'!#REF!="Alta",'Mapa final'!#REF!="Mayor"),CONCATENATE("R1C",'Mapa final'!#REF!),"")</f>
        <v>#ERROR!</v>
      </c>
      <c r="AF16" s="173" t="str">
        <f>IF(AND('Mapa final'!#REF!="Alta",'Mapa final'!#REF!="Mayor"),CONCATENATE("R1C",'Mapa final'!#REF!),"")</f>
        <v>#ERROR!</v>
      </c>
      <c r="AG16" s="174" t="str">
        <f>IF(AND('Mapa final'!#REF!="Alta",'Mapa final'!#REF!="Mayor"),CONCATENATE("R1C",'Mapa final'!#REF!),"")</f>
        <v>#ERROR!</v>
      </c>
      <c r="AH16" s="175" t="str">
        <f>IF(AND('Mapa final'!$Y$16="Alta",'Mapa final'!$AA$16="Catastrófico"),CONCATENATE("R1C",'Mapa final'!$O$16),"")</f>
        <v/>
      </c>
      <c r="AI16" s="176" t="str">
        <f>IF(AND('Mapa final'!$Y$17="Alta",'Mapa final'!$AA$17="Catastrófico"),CONCATENATE("R1C",'Mapa final'!$O$17),"")</f>
        <v/>
      </c>
      <c r="AJ16" s="176" t="str">
        <f>IF(AND('Mapa final'!$Y$18="Alta",'Mapa final'!$AA$18="Catastrófico"),CONCATENATE("R1C",'Mapa final'!$O$18),"")</f>
        <v/>
      </c>
      <c r="AK16" s="176" t="str">
        <f>IF(AND('Mapa final'!#REF!="Alta",'Mapa final'!#REF!="Catastrófico"),CONCATENATE("R1C",'Mapa final'!#REF!),"")</f>
        <v>#ERROR!</v>
      </c>
      <c r="AL16" s="176" t="str">
        <f>IF(AND('Mapa final'!#REF!="Alta",'Mapa final'!#REF!="Catastrófico"),CONCATENATE("R1C",'Mapa final'!#REF!),"")</f>
        <v>#ERROR!</v>
      </c>
      <c r="AM16" s="177" t="str">
        <f>IF(AND('Mapa final'!#REF!="Alta",'Mapa final'!#REF!="Catastrófico"),CONCATENATE("R1C",'Mapa final'!#REF!),"")</f>
        <v>#ERROR!</v>
      </c>
      <c r="AN16" s="129"/>
      <c r="AO16" s="194" t="s">
        <v>135</v>
      </c>
      <c r="AP16" s="144"/>
      <c r="AQ16" s="144"/>
      <c r="AR16" s="144"/>
      <c r="AS16" s="144"/>
      <c r="AT16" s="145"/>
    </row>
    <row r="17" ht="15.0" customHeight="1">
      <c r="B17" s="130"/>
      <c r="D17" s="8"/>
      <c r="E17" s="7"/>
      <c r="J17" s="195" t="str">
        <f>IF(AND('Mapa final'!$Y$21="Alta",'Mapa final'!$AA$21="Leve"),CONCATENATE("R2C",'Mapa final'!$O$21),"")</f>
        <v/>
      </c>
      <c r="K17" s="196" t="str">
        <f>IF(AND('Mapa final'!#REF!="Alta",'Mapa final'!#REF!="Leve"),CONCATENATE("R2C",'Mapa final'!#REF!),"")</f>
        <v>#ERROR!</v>
      </c>
      <c r="L17" s="196" t="str">
        <f>IF(AND('Mapa final'!#REF!="Alta",'Mapa final'!#REF!="Leve"),CONCATENATE("R2C",'Mapa final'!#REF!),"")</f>
        <v>#ERROR!</v>
      </c>
      <c r="M17" s="196" t="str">
        <f>IF(AND('Mapa final'!#REF!="Alta",'Mapa final'!#REF!="Leve"),CONCATENATE("R2C",'Mapa final'!#REF!),"")</f>
        <v>#ERROR!</v>
      </c>
      <c r="N17" s="196" t="str">
        <f>IF(AND('Mapa final'!$Y$22="Alta",'Mapa final'!$AA$22="Leve"),CONCATENATE("R2C",'Mapa final'!$O$22),"")</f>
        <v/>
      </c>
      <c r="O17" s="197" t="str">
        <f>IF(AND('Mapa final'!$Y$23="Alta",'Mapa final'!$AA$23="Leve"),CONCATENATE("R2C",'Mapa final'!$O$23),"")</f>
        <v/>
      </c>
      <c r="P17" s="195" t="str">
        <f>IF(AND('Mapa final'!$Y$21="Alta",'Mapa final'!$AA$21="Menor"),CONCATENATE("R2C",'Mapa final'!$O$21),"")</f>
        <v/>
      </c>
      <c r="Q17" s="196" t="str">
        <f>IF(AND('Mapa final'!#REF!="Alta",'Mapa final'!#REF!="Menor"),CONCATENATE("R2C",'Mapa final'!#REF!),"")</f>
        <v>#ERROR!</v>
      </c>
      <c r="R17" s="196" t="str">
        <f>IF(AND('Mapa final'!#REF!="Alta",'Mapa final'!#REF!="Menor"),CONCATENATE("R2C",'Mapa final'!#REF!),"")</f>
        <v>#ERROR!</v>
      </c>
      <c r="S17" s="196" t="str">
        <f>IF(AND('Mapa final'!#REF!="Alta",'Mapa final'!#REF!="Menor"),CONCATENATE("R2C",'Mapa final'!#REF!),"")</f>
        <v>#ERROR!</v>
      </c>
      <c r="T17" s="196" t="str">
        <f>IF(AND('Mapa final'!$Y$22="Alta",'Mapa final'!$AA$22="Menor"),CONCATENATE("R2C",'Mapa final'!$O$22),"")</f>
        <v/>
      </c>
      <c r="U17" s="197" t="str">
        <f>IF(AND('Mapa final'!$Y$23="Alta",'Mapa final'!$AA$23="Menor"),CONCATENATE("R2C",'Mapa final'!$O$23),"")</f>
        <v/>
      </c>
      <c r="V17" s="179" t="str">
        <f>IF(AND('Mapa final'!$Y$21="Alta",'Mapa final'!$AA$21="Moderado"),CONCATENATE("R2C",'Mapa final'!$O$21),"")</f>
        <v/>
      </c>
      <c r="W17" s="180" t="str">
        <f>IF(AND('Mapa final'!#REF!="Alta",'Mapa final'!#REF!="Moderado"),CONCATENATE("R2C",'Mapa final'!#REF!),"")</f>
        <v>#ERROR!</v>
      </c>
      <c r="X17" s="180" t="str">
        <f>IF(AND('Mapa final'!#REF!="Alta",'Mapa final'!#REF!="Moderado"),CONCATENATE("R2C",'Mapa final'!#REF!),"")</f>
        <v>#ERROR!</v>
      </c>
      <c r="Y17" s="180" t="str">
        <f>IF(AND('Mapa final'!#REF!="Alta",'Mapa final'!#REF!="Moderado"),CONCATENATE("R2C",'Mapa final'!#REF!),"")</f>
        <v>#ERROR!</v>
      </c>
      <c r="Z17" s="180" t="str">
        <f>IF(AND('Mapa final'!$Y$22="Alta",'Mapa final'!$AA$22="Moderado"),CONCATENATE("R2C",'Mapa final'!$O$22),"")</f>
        <v/>
      </c>
      <c r="AA17" s="181" t="str">
        <f>IF(AND('Mapa final'!$Y$23="Alta",'Mapa final'!$AA$23="Moderado"),CONCATENATE("R2C",'Mapa final'!$O$23),"")</f>
        <v/>
      </c>
      <c r="AB17" s="179" t="str">
        <f>IF(AND('Mapa final'!$Y$21="Alta",'Mapa final'!$AA$21="Mayor"),CONCATENATE("R2C",'Mapa final'!$O$21),"")</f>
        <v/>
      </c>
      <c r="AC17" s="180" t="str">
        <f>IF(AND('Mapa final'!#REF!="Alta",'Mapa final'!#REF!="Mayor"),CONCATENATE("R2C",'Mapa final'!#REF!),"")</f>
        <v>#ERROR!</v>
      </c>
      <c r="AD17" s="180" t="str">
        <f>IF(AND('Mapa final'!#REF!="Alta",'Mapa final'!#REF!="Mayor"),CONCATENATE("R2C",'Mapa final'!#REF!),"")</f>
        <v>#ERROR!</v>
      </c>
      <c r="AE17" s="180" t="str">
        <f>IF(AND('Mapa final'!#REF!="Alta",'Mapa final'!#REF!="Mayor"),CONCATENATE("R2C",'Mapa final'!#REF!),"")</f>
        <v>#ERROR!</v>
      </c>
      <c r="AF17" s="180" t="str">
        <f>IF(AND('Mapa final'!$Y$22="Alta",'Mapa final'!$AA$22="Mayor"),CONCATENATE("R2C",'Mapa final'!$O$22),"")</f>
        <v/>
      </c>
      <c r="AG17" s="181" t="str">
        <f>IF(AND('Mapa final'!$Y$23="Alta",'Mapa final'!$AA$23="Mayor"),CONCATENATE("R2C",'Mapa final'!$O$23),"")</f>
        <v/>
      </c>
      <c r="AH17" s="182" t="str">
        <f>IF(AND('Mapa final'!$Y$21="Alta",'Mapa final'!$AA$21="Catastrófico"),CONCATENATE("R2C",'Mapa final'!$O$21),"")</f>
        <v/>
      </c>
      <c r="AI17" s="183" t="str">
        <f>IF(AND('Mapa final'!#REF!="Alta",'Mapa final'!#REF!="Catastrófico"),CONCATENATE("R2C",'Mapa final'!#REF!),"")</f>
        <v>#ERROR!</v>
      </c>
      <c r="AJ17" s="183" t="str">
        <f>IF(AND('Mapa final'!#REF!="Alta",'Mapa final'!#REF!="Catastrófico"),CONCATENATE("R2C",'Mapa final'!#REF!),"")</f>
        <v>#ERROR!</v>
      </c>
      <c r="AK17" s="183" t="str">
        <f>IF(AND('Mapa final'!#REF!="Alta",'Mapa final'!#REF!="Catastrófico"),CONCATENATE("R2C",'Mapa final'!#REF!),"")</f>
        <v>#ERROR!</v>
      </c>
      <c r="AL17" s="183" t="str">
        <f>IF(AND('Mapa final'!$Y$22="Alta",'Mapa final'!$AA$22="Catastrófico"),CONCATENATE("R2C",'Mapa final'!$O$22),"")</f>
        <v/>
      </c>
      <c r="AM17" s="184" t="str">
        <f>IF(AND('Mapa final'!$Y$23="Alta",'Mapa final'!$AA$23="Catastrófico"),CONCATENATE("R2C",'Mapa final'!$O$23),"")</f>
        <v/>
      </c>
      <c r="AN17" s="129"/>
      <c r="AO17" s="148"/>
      <c r="AT17" s="149"/>
    </row>
    <row r="18" ht="15.0" customHeight="1">
      <c r="B18" s="130"/>
      <c r="D18" s="8"/>
      <c r="E18" s="7"/>
      <c r="J18" s="195" t="str">
        <f>IF(AND('Mapa final'!$Y$26="Alta",'Mapa final'!$AA$26="Leve"),CONCATENATE("R3C",'Mapa final'!$O$26),"")</f>
        <v/>
      </c>
      <c r="K18" s="196" t="str">
        <f>IF(AND('Mapa final'!$Y$27="Alta",'Mapa final'!$AA$27="Leve"),CONCATENATE("R3C",'Mapa final'!$O$27),"")</f>
        <v/>
      </c>
      <c r="L18" s="196" t="str">
        <f>IF(AND('Mapa final'!$Y$28="Alta",'Mapa final'!$AA$28="Leve"),CONCATENATE("R3C",'Mapa final'!$O$28),"")</f>
        <v/>
      </c>
      <c r="M18" s="196" t="str">
        <f>IF(AND('Mapa final'!#REF!="Alta",'Mapa final'!#REF!="Leve"),CONCATENATE("R3C",'Mapa final'!#REF!),"")</f>
        <v>#ERROR!</v>
      </c>
      <c r="N18" s="196" t="str">
        <f>IF(AND('Mapa final'!#REF!="Alta",'Mapa final'!#REF!="Leve"),CONCATENATE("R3C",'Mapa final'!#REF!),"")</f>
        <v>#ERROR!</v>
      </c>
      <c r="O18" s="197" t="str">
        <f>IF(AND('Mapa final'!#REF!="Alta",'Mapa final'!#REF!="Leve"),CONCATENATE("R3C",'Mapa final'!#REF!),"")</f>
        <v>#ERROR!</v>
      </c>
      <c r="P18" s="195" t="str">
        <f>IF(AND('Mapa final'!$Y$26="Alta",'Mapa final'!$AA$26="Menor"),CONCATENATE("R3C",'Mapa final'!$O$26),"")</f>
        <v/>
      </c>
      <c r="Q18" s="196" t="str">
        <f>IF(AND('Mapa final'!$Y$27="Alta",'Mapa final'!$AA$27="Menor"),CONCATENATE("R3C",'Mapa final'!$O$27),"")</f>
        <v/>
      </c>
      <c r="R18" s="196" t="str">
        <f>IF(AND('Mapa final'!$Y$28="Alta",'Mapa final'!$AA$28="Menor"),CONCATENATE("R3C",'Mapa final'!$O$28),"")</f>
        <v/>
      </c>
      <c r="S18" s="196" t="str">
        <f>IF(AND('Mapa final'!#REF!="Alta",'Mapa final'!#REF!="Menor"),CONCATENATE("R3C",'Mapa final'!#REF!),"")</f>
        <v>#ERROR!</v>
      </c>
      <c r="T18" s="196" t="str">
        <f>IF(AND('Mapa final'!#REF!="Alta",'Mapa final'!#REF!="Menor"),CONCATENATE("R3C",'Mapa final'!#REF!),"")</f>
        <v>#ERROR!</v>
      </c>
      <c r="U18" s="197" t="str">
        <f>IF(AND('Mapa final'!#REF!="Alta",'Mapa final'!#REF!="Menor"),CONCATENATE("R3C",'Mapa final'!#REF!),"")</f>
        <v>#ERROR!</v>
      </c>
      <c r="V18" s="179" t="str">
        <f>IF(AND('Mapa final'!$Y$26="Alta",'Mapa final'!$AA$26="Moderado"),CONCATENATE("R3C",'Mapa final'!$O$26),"")</f>
        <v/>
      </c>
      <c r="W18" s="180" t="str">
        <f>IF(AND('Mapa final'!$Y$27="Alta",'Mapa final'!$AA$27="Moderado"),CONCATENATE("R3C",'Mapa final'!$O$27),"")</f>
        <v/>
      </c>
      <c r="X18" s="180" t="str">
        <f>IF(AND('Mapa final'!$Y$28="Alta",'Mapa final'!$AA$28="Moderado"),CONCATENATE("R3C",'Mapa final'!$O$28),"")</f>
        <v/>
      </c>
      <c r="Y18" s="180" t="str">
        <f>IF(AND('Mapa final'!#REF!="Alta",'Mapa final'!#REF!="Moderado"),CONCATENATE("R3C",'Mapa final'!#REF!),"")</f>
        <v>#ERROR!</v>
      </c>
      <c r="Z18" s="180" t="str">
        <f>IF(AND('Mapa final'!#REF!="Alta",'Mapa final'!#REF!="Moderado"),CONCATENATE("R3C",'Mapa final'!#REF!),"")</f>
        <v>#ERROR!</v>
      </c>
      <c r="AA18" s="181" t="str">
        <f>IF(AND('Mapa final'!#REF!="Alta",'Mapa final'!#REF!="Moderado"),CONCATENATE("R3C",'Mapa final'!#REF!),"")</f>
        <v>#ERROR!</v>
      </c>
      <c r="AB18" s="179" t="str">
        <f>IF(AND('Mapa final'!$Y$26="Alta",'Mapa final'!$AA$26="Mayor"),CONCATENATE("R3C",'Mapa final'!$O$26),"")</f>
        <v/>
      </c>
      <c r="AC18" s="180" t="str">
        <f>IF(AND('Mapa final'!$Y$27="Alta",'Mapa final'!$AA$27="Mayor"),CONCATENATE("R3C",'Mapa final'!$O$27),"")</f>
        <v/>
      </c>
      <c r="AD18" s="180" t="str">
        <f>IF(AND('Mapa final'!$Y$28="Alta",'Mapa final'!$AA$28="Mayor"),CONCATENATE("R3C",'Mapa final'!$O$28),"")</f>
        <v/>
      </c>
      <c r="AE18" s="180" t="str">
        <f>IF(AND('Mapa final'!#REF!="Alta",'Mapa final'!#REF!="Mayor"),CONCATENATE("R3C",'Mapa final'!#REF!),"")</f>
        <v>#ERROR!</v>
      </c>
      <c r="AF18" s="180" t="str">
        <f>IF(AND('Mapa final'!#REF!="Alta",'Mapa final'!#REF!="Mayor"),CONCATENATE("R3C",'Mapa final'!#REF!),"")</f>
        <v>#ERROR!</v>
      </c>
      <c r="AG18" s="181" t="str">
        <f>IF(AND('Mapa final'!#REF!="Alta",'Mapa final'!#REF!="Mayor"),CONCATENATE("R3C",'Mapa final'!#REF!),"")</f>
        <v>#ERROR!</v>
      </c>
      <c r="AH18" s="182" t="str">
        <f>IF(AND('Mapa final'!$Y$26="Alta",'Mapa final'!$AA$26="Catastrófico"),CONCATENATE("R3C",'Mapa final'!$O$26),"")</f>
        <v/>
      </c>
      <c r="AI18" s="183" t="str">
        <f>IF(AND('Mapa final'!$Y$27="Alta",'Mapa final'!$AA$27="Catastrófico"),CONCATENATE("R3C",'Mapa final'!$O$27),"")</f>
        <v/>
      </c>
      <c r="AJ18" s="183" t="str">
        <f>IF(AND('Mapa final'!$Y$28="Alta",'Mapa final'!$AA$28="Catastrófico"),CONCATENATE("R3C",'Mapa final'!$O$28),"")</f>
        <v/>
      </c>
      <c r="AK18" s="183" t="str">
        <f>IF(AND('Mapa final'!#REF!="Alta",'Mapa final'!#REF!="Catastrófico"),CONCATENATE("R3C",'Mapa final'!#REF!),"")</f>
        <v>#ERROR!</v>
      </c>
      <c r="AL18" s="183" t="str">
        <f>IF(AND('Mapa final'!#REF!="Alta",'Mapa final'!#REF!="Catastrófico"),CONCATENATE("R3C",'Mapa final'!#REF!),"")</f>
        <v>#ERROR!</v>
      </c>
      <c r="AM18" s="184" t="str">
        <f>IF(AND('Mapa final'!#REF!="Alta",'Mapa final'!#REF!="Catastrófico"),CONCATENATE("R3C",'Mapa final'!#REF!),"")</f>
        <v>#ERROR!</v>
      </c>
      <c r="AN18" s="129"/>
      <c r="AO18" s="148"/>
      <c r="AT18" s="149"/>
    </row>
    <row r="19" ht="15.0" customHeight="1">
      <c r="B19" s="130"/>
      <c r="D19" s="8"/>
      <c r="E19" s="7"/>
      <c r="J19" s="195" t="str">
        <f>IF(AND('Mapa final'!$Y$31="Alta",'Mapa final'!$AA$31="Leve"),CONCATENATE("R4C",'Mapa final'!$O$31),"")</f>
        <v/>
      </c>
      <c r="K19" s="196" t="str">
        <f>IF(AND('Mapa final'!$Y$32="Alta",'Mapa final'!$AA$32="Leve"),CONCATENATE("R4C",'Mapa final'!$O$32),"")</f>
        <v/>
      </c>
      <c r="L19" s="196" t="str">
        <f>IF(AND('Mapa final'!#REF!="Alta",'Mapa final'!#REF!="Leve"),CONCATENATE("R4C",'Mapa final'!#REF!),"")</f>
        <v>#ERROR!</v>
      </c>
      <c r="M19" s="196" t="str">
        <f>IF(AND('Mapa final'!$Y$33="Alta",'Mapa final'!$AA$33="Leve"),CONCATENATE("R4C",'Mapa final'!$O$33),"")</f>
        <v/>
      </c>
      <c r="N19" s="196" t="str">
        <f>IF(AND('Mapa final'!#REF!="Alta",'Mapa final'!#REF!="Leve"),CONCATENATE("R4C",'Mapa final'!#REF!),"")</f>
        <v>#ERROR!</v>
      </c>
      <c r="O19" s="197" t="str">
        <f>IF(AND('Mapa final'!#REF!="Alta",'Mapa final'!#REF!="Leve"),CONCATENATE("R4C",'Mapa final'!#REF!),"")</f>
        <v>#ERROR!</v>
      </c>
      <c r="P19" s="195" t="str">
        <f>IF(AND('Mapa final'!$Y$31="Alta",'Mapa final'!$AA$31="Menor"),CONCATENATE("R4C",'Mapa final'!$O$31),"")</f>
        <v/>
      </c>
      <c r="Q19" s="196" t="str">
        <f>IF(AND('Mapa final'!$Y$32="Alta",'Mapa final'!$AA$32="Menor"),CONCATENATE("R4C",'Mapa final'!$O$32),"")</f>
        <v/>
      </c>
      <c r="R19" s="196" t="str">
        <f>IF(AND('Mapa final'!#REF!="Alta",'Mapa final'!#REF!="Menor"),CONCATENATE("R4C",'Mapa final'!#REF!),"")</f>
        <v>#ERROR!</v>
      </c>
      <c r="S19" s="196" t="str">
        <f>IF(AND('Mapa final'!$Y$33="Alta",'Mapa final'!$AA$33="Menor"),CONCATENATE("R4C",'Mapa final'!$O$33),"")</f>
        <v/>
      </c>
      <c r="T19" s="196" t="str">
        <f>IF(AND('Mapa final'!#REF!="Alta",'Mapa final'!#REF!="Menor"),CONCATENATE("R4C",'Mapa final'!#REF!),"")</f>
        <v>#ERROR!</v>
      </c>
      <c r="U19" s="197" t="str">
        <f>IF(AND('Mapa final'!#REF!="Alta",'Mapa final'!#REF!="Menor"),CONCATENATE("R4C",'Mapa final'!#REF!),"")</f>
        <v>#ERROR!</v>
      </c>
      <c r="V19" s="179" t="str">
        <f>IF(AND('Mapa final'!$Y$31="Alta",'Mapa final'!$AA$31="Moderado"),CONCATENATE("R4C",'Mapa final'!$O$31),"")</f>
        <v/>
      </c>
      <c r="W19" s="180" t="str">
        <f>IF(AND('Mapa final'!$Y$32="Alta",'Mapa final'!$AA$32="Moderado"),CONCATENATE("R4C",'Mapa final'!$O$32),"")</f>
        <v/>
      </c>
      <c r="X19" s="180" t="str">
        <f>IF(AND('Mapa final'!#REF!="Alta",'Mapa final'!#REF!="Moderado"),CONCATENATE("R4C",'Mapa final'!#REF!),"")</f>
        <v>#ERROR!</v>
      </c>
      <c r="Y19" s="180" t="str">
        <f>IF(AND('Mapa final'!$Y$33="Alta",'Mapa final'!$AA$33="Moderado"),CONCATENATE("R4C",'Mapa final'!$O$33),"")</f>
        <v/>
      </c>
      <c r="Z19" s="180" t="str">
        <f>IF(AND('Mapa final'!#REF!="Alta",'Mapa final'!#REF!="Moderado"),CONCATENATE("R4C",'Mapa final'!#REF!),"")</f>
        <v>#ERROR!</v>
      </c>
      <c r="AA19" s="181" t="str">
        <f>IF(AND('Mapa final'!#REF!="Alta",'Mapa final'!#REF!="Moderado"),CONCATENATE("R4C",'Mapa final'!#REF!),"")</f>
        <v>#ERROR!</v>
      </c>
      <c r="AB19" s="179" t="str">
        <f>IF(AND('Mapa final'!$Y$31="Alta",'Mapa final'!$AA$31="Mayor"),CONCATENATE("R4C",'Mapa final'!$O$31),"")</f>
        <v/>
      </c>
      <c r="AC19" s="180" t="str">
        <f>IF(AND('Mapa final'!$Y$32="Alta",'Mapa final'!$AA$32="Mayor"),CONCATENATE("R4C",'Mapa final'!$O$32),"")</f>
        <v/>
      </c>
      <c r="AD19" s="180" t="str">
        <f>IF(AND('Mapa final'!#REF!="Alta",'Mapa final'!#REF!="Mayor"),CONCATENATE("R4C",'Mapa final'!#REF!),"")</f>
        <v>#ERROR!</v>
      </c>
      <c r="AE19" s="180" t="str">
        <f>IF(AND('Mapa final'!$Y$33="Alta",'Mapa final'!$AA$33="Mayor"),CONCATENATE("R4C",'Mapa final'!$O$33),"")</f>
        <v/>
      </c>
      <c r="AF19" s="180" t="str">
        <f>IF(AND('Mapa final'!#REF!="Alta",'Mapa final'!#REF!="Mayor"),CONCATENATE("R4C",'Mapa final'!#REF!),"")</f>
        <v>#ERROR!</v>
      </c>
      <c r="AG19" s="181" t="str">
        <f>IF(AND('Mapa final'!#REF!="Alta",'Mapa final'!#REF!="Mayor"),CONCATENATE("R4C",'Mapa final'!#REF!),"")</f>
        <v>#ERROR!</v>
      </c>
      <c r="AH19" s="182" t="str">
        <f>IF(AND('Mapa final'!$Y$31="Alta",'Mapa final'!$AA$31="Catastrófico"),CONCATENATE("R4C",'Mapa final'!$O$31),"")</f>
        <v/>
      </c>
      <c r="AI19" s="183" t="str">
        <f>IF(AND('Mapa final'!$Y$32="Alta",'Mapa final'!$AA$32="Catastrófico"),CONCATENATE("R4C",'Mapa final'!$O$32),"")</f>
        <v/>
      </c>
      <c r="AJ19" s="183" t="str">
        <f>IF(AND('Mapa final'!#REF!="Alta",'Mapa final'!#REF!="Catastrófico"),CONCATENATE("R4C",'Mapa final'!#REF!),"")</f>
        <v>#ERROR!</v>
      </c>
      <c r="AK19" s="183" t="str">
        <f>IF(AND('Mapa final'!$Y$33="Alta",'Mapa final'!$AA$33="Catastrófico"),CONCATENATE("R4C",'Mapa final'!$O$33),"")</f>
        <v/>
      </c>
      <c r="AL19" s="183" t="str">
        <f>IF(AND('Mapa final'!#REF!="Alta",'Mapa final'!#REF!="Catastrófico"),CONCATENATE("R4C",'Mapa final'!#REF!),"")</f>
        <v>#ERROR!</v>
      </c>
      <c r="AM19" s="184" t="str">
        <f>IF(AND('Mapa final'!#REF!="Alta",'Mapa final'!#REF!="Catastrófico"),CONCATENATE("R4C",'Mapa final'!#REF!),"")</f>
        <v>#ERROR!</v>
      </c>
      <c r="AN19" s="129"/>
      <c r="AO19" s="148"/>
      <c r="AT19" s="149"/>
    </row>
    <row r="20" ht="15.0" customHeight="1">
      <c r="B20" s="130"/>
      <c r="D20" s="8"/>
      <c r="E20" s="7"/>
      <c r="J20" s="195" t="str">
        <f>IF(AND('Mapa final'!$Y$36="Alta",'Mapa final'!$AA$36="Leve"),CONCATENATE("R5C",'Mapa final'!$O$36),"")</f>
        <v/>
      </c>
      <c r="K20" s="196" t="str">
        <f>IF(AND('Mapa final'!$Y$37="Alta",'Mapa final'!$AA$37="Leve"),CONCATENATE("R5C",'Mapa final'!$O$37),"")</f>
        <v/>
      </c>
      <c r="L20" s="196" t="str">
        <f>IF(AND('Mapa final'!$Y$38="Alta",'Mapa final'!$AA$38="Leve"),CONCATENATE("R5C",'Mapa final'!$O$38),"")</f>
        <v/>
      </c>
      <c r="M20" s="196" t="str">
        <f>IF(AND('Mapa final'!#REF!="Alta",'Mapa final'!#REF!="Leve"),CONCATENATE("R5C",'Mapa final'!#REF!),"")</f>
        <v>#ERROR!</v>
      </c>
      <c r="N20" s="196" t="str">
        <f>IF(AND('Mapa final'!#REF!="Alta",'Mapa final'!#REF!="Leve"),CONCATENATE("R5C",'Mapa final'!#REF!),"")</f>
        <v>#ERROR!</v>
      </c>
      <c r="O20" s="197" t="str">
        <f>IF(AND('Mapa final'!#REF!="Alta",'Mapa final'!#REF!="Leve"),CONCATENATE("R5C",'Mapa final'!#REF!),"")</f>
        <v>#ERROR!</v>
      </c>
      <c r="P20" s="195" t="str">
        <f>IF(AND('Mapa final'!$Y$36="Alta",'Mapa final'!$AA$36="Menor"),CONCATENATE("R5C",'Mapa final'!$O$36),"")</f>
        <v/>
      </c>
      <c r="Q20" s="196" t="str">
        <f>IF(AND('Mapa final'!$Y$37="Alta",'Mapa final'!$AA$37="Menor"),CONCATENATE("R5C",'Mapa final'!$O$37),"")</f>
        <v/>
      </c>
      <c r="R20" s="196" t="str">
        <f>IF(AND('Mapa final'!$Y$38="Alta",'Mapa final'!$AA$38="Menor"),CONCATENATE("R5C",'Mapa final'!$O$38),"")</f>
        <v/>
      </c>
      <c r="S20" s="196" t="str">
        <f>IF(AND('Mapa final'!#REF!="Alta",'Mapa final'!#REF!="Menor"),CONCATENATE("R5C",'Mapa final'!#REF!),"")</f>
        <v>#ERROR!</v>
      </c>
      <c r="T20" s="196" t="str">
        <f>IF(AND('Mapa final'!#REF!="Alta",'Mapa final'!#REF!="Menor"),CONCATENATE("R5C",'Mapa final'!#REF!),"")</f>
        <v>#ERROR!</v>
      </c>
      <c r="U20" s="197" t="str">
        <f>IF(AND('Mapa final'!#REF!="Alta",'Mapa final'!#REF!="Menor"),CONCATENATE("R5C",'Mapa final'!#REF!),"")</f>
        <v>#ERROR!</v>
      </c>
      <c r="V20" s="179" t="str">
        <f>IF(AND('Mapa final'!$Y$36="Alta",'Mapa final'!$AA$36="Moderado"),CONCATENATE("R5C",'Mapa final'!$O$36),"")</f>
        <v/>
      </c>
      <c r="W20" s="180" t="str">
        <f>IF(AND('Mapa final'!$Y$37="Alta",'Mapa final'!$AA$37="Moderado"),CONCATENATE("R5C",'Mapa final'!$O$37),"")</f>
        <v/>
      </c>
      <c r="X20" s="180" t="str">
        <f>IF(AND('Mapa final'!$Y$38="Alta",'Mapa final'!$AA$38="Moderado"),CONCATENATE("R5C",'Mapa final'!$O$38),"")</f>
        <v/>
      </c>
      <c r="Y20" s="180" t="str">
        <f>IF(AND('Mapa final'!#REF!="Alta",'Mapa final'!#REF!="Moderado"),CONCATENATE("R5C",'Mapa final'!#REF!),"")</f>
        <v>#ERROR!</v>
      </c>
      <c r="Z20" s="180" t="str">
        <f>IF(AND('Mapa final'!#REF!="Alta",'Mapa final'!#REF!="Moderado"),CONCATENATE("R5C",'Mapa final'!#REF!),"")</f>
        <v>#ERROR!</v>
      </c>
      <c r="AA20" s="181" t="str">
        <f>IF(AND('Mapa final'!#REF!="Alta",'Mapa final'!#REF!="Moderado"),CONCATENATE("R5C",'Mapa final'!#REF!),"")</f>
        <v>#ERROR!</v>
      </c>
      <c r="AB20" s="179" t="str">
        <f>IF(AND('Mapa final'!$Y$36="Alta",'Mapa final'!$AA$36="Mayor"),CONCATENATE("R5C",'Mapa final'!$O$36),"")</f>
        <v/>
      </c>
      <c r="AC20" s="180" t="str">
        <f>IF(AND('Mapa final'!$Y$37="Alta",'Mapa final'!$AA$37="Mayor"),CONCATENATE("R5C",'Mapa final'!$O$37),"")</f>
        <v/>
      </c>
      <c r="AD20" s="180" t="str">
        <f>IF(AND('Mapa final'!$Y$38="Alta",'Mapa final'!$AA$38="Mayor"),CONCATENATE("R5C",'Mapa final'!$O$38),"")</f>
        <v/>
      </c>
      <c r="AE20" s="180" t="str">
        <f>IF(AND('Mapa final'!#REF!="Alta",'Mapa final'!#REF!="Mayor"),CONCATENATE("R5C",'Mapa final'!#REF!),"")</f>
        <v>#ERROR!</v>
      </c>
      <c r="AF20" s="180" t="str">
        <f>IF(AND('Mapa final'!#REF!="Alta",'Mapa final'!#REF!="Mayor"),CONCATENATE("R5C",'Mapa final'!#REF!),"")</f>
        <v>#ERROR!</v>
      </c>
      <c r="AG20" s="181" t="str">
        <f>IF(AND('Mapa final'!#REF!="Alta",'Mapa final'!#REF!="Mayor"),CONCATENATE("R5C",'Mapa final'!#REF!),"")</f>
        <v>#ERROR!</v>
      </c>
      <c r="AH20" s="182" t="str">
        <f>IF(AND('Mapa final'!$Y$36="Alta",'Mapa final'!$AA$36="Catastrófico"),CONCATENATE("R5C",'Mapa final'!$O$36),"")</f>
        <v/>
      </c>
      <c r="AI20" s="183" t="str">
        <f>IF(AND('Mapa final'!$Y$37="Alta",'Mapa final'!$AA$37="Catastrófico"),CONCATENATE("R5C",'Mapa final'!$O$37),"")</f>
        <v/>
      </c>
      <c r="AJ20" s="183" t="str">
        <f>IF(AND('Mapa final'!$Y$38="Alta",'Mapa final'!$AA$38="Catastrófico"),CONCATENATE("R5C",'Mapa final'!$O$38),"")</f>
        <v/>
      </c>
      <c r="AK20" s="183" t="str">
        <f>IF(AND('Mapa final'!#REF!="Alta",'Mapa final'!#REF!="Catastrófico"),CONCATENATE("R5C",'Mapa final'!#REF!),"")</f>
        <v>#ERROR!</v>
      </c>
      <c r="AL20" s="183" t="str">
        <f>IF(AND('Mapa final'!#REF!="Alta",'Mapa final'!#REF!="Catastrófico"),CONCATENATE("R5C",'Mapa final'!#REF!),"")</f>
        <v>#ERROR!</v>
      </c>
      <c r="AM20" s="184" t="str">
        <f>IF(AND('Mapa final'!#REF!="Alta",'Mapa final'!#REF!="Catastrófico"),CONCATENATE("R5C",'Mapa final'!#REF!),"")</f>
        <v>#ERROR!</v>
      </c>
      <c r="AN20" s="129"/>
      <c r="AO20" s="148"/>
      <c r="AT20" s="149"/>
    </row>
    <row r="21" ht="15.0" customHeight="1">
      <c r="B21" s="130"/>
      <c r="D21" s="8"/>
      <c r="E21" s="7"/>
      <c r="J21" s="195" t="str">
        <f>IF(AND('Mapa final'!$Y$41="Alta",'Mapa final'!$AA$41="Leve"),CONCATENATE("R6C",'Mapa final'!$O$41),"")</f>
        <v/>
      </c>
      <c r="K21" s="196" t="str">
        <f>IF(AND('Mapa final'!$Y$42="Alta",'Mapa final'!$AA$42="Leve"),CONCATENATE("R6C",'Mapa final'!$O$42),"")</f>
        <v/>
      </c>
      <c r="L21" s="196" t="str">
        <f>IF(AND('Mapa final'!$Y$43="Alta",'Mapa final'!$AA$43="Leve"),CONCATENATE("R6C",'Mapa final'!$O$43),"")</f>
        <v/>
      </c>
      <c r="M21" s="196" t="str">
        <f>IF(AND('Mapa final'!#REF!="Alta",'Mapa final'!#REF!="Leve"),CONCATENATE("R6C",'Mapa final'!#REF!),"")</f>
        <v>#ERROR!</v>
      </c>
      <c r="N21" s="196" t="str">
        <f>IF(AND('Mapa final'!#REF!="Alta",'Mapa final'!#REF!="Leve"),CONCATENATE("R6C",'Mapa final'!#REF!),"")</f>
        <v>#ERROR!</v>
      </c>
      <c r="O21" s="197" t="str">
        <f>IF(AND('Mapa final'!#REF!="Alta",'Mapa final'!#REF!="Leve"),CONCATENATE("R6C",'Mapa final'!#REF!),"")</f>
        <v>#ERROR!</v>
      </c>
      <c r="P21" s="195" t="str">
        <f>IF(AND('Mapa final'!$Y$41="Alta",'Mapa final'!$AA$41="Menor"),CONCATENATE("R6C",'Mapa final'!$O$41),"")</f>
        <v/>
      </c>
      <c r="Q21" s="196" t="str">
        <f>IF(AND('Mapa final'!$Y$42="Alta",'Mapa final'!$AA$42="Menor"),CONCATENATE("R6C",'Mapa final'!$O$42),"")</f>
        <v/>
      </c>
      <c r="R21" s="196" t="str">
        <f>IF(AND('Mapa final'!$Y$43="Alta",'Mapa final'!$AA$43="Menor"),CONCATENATE("R6C",'Mapa final'!$O$43),"")</f>
        <v/>
      </c>
      <c r="S21" s="196" t="str">
        <f>IF(AND('Mapa final'!#REF!="Alta",'Mapa final'!#REF!="Menor"),CONCATENATE("R6C",'Mapa final'!#REF!),"")</f>
        <v>#ERROR!</v>
      </c>
      <c r="T21" s="196" t="str">
        <f>IF(AND('Mapa final'!#REF!="Alta",'Mapa final'!#REF!="Menor"),CONCATENATE("R6C",'Mapa final'!#REF!),"")</f>
        <v>#ERROR!</v>
      </c>
      <c r="U21" s="197" t="str">
        <f>IF(AND('Mapa final'!#REF!="Alta",'Mapa final'!#REF!="Menor"),CONCATENATE("R6C",'Mapa final'!#REF!),"")</f>
        <v>#ERROR!</v>
      </c>
      <c r="V21" s="179" t="str">
        <f>IF(AND('Mapa final'!$Y$41="Alta",'Mapa final'!$AA$41="Moderado"),CONCATENATE("R6C",'Mapa final'!$O$41),"")</f>
        <v/>
      </c>
      <c r="W21" s="180" t="str">
        <f>IF(AND('Mapa final'!$Y$42="Alta",'Mapa final'!$AA$42="Moderado"),CONCATENATE("R6C",'Mapa final'!$O$42),"")</f>
        <v/>
      </c>
      <c r="X21" s="180" t="str">
        <f>IF(AND('Mapa final'!$Y$43="Alta",'Mapa final'!$AA$43="Moderado"),CONCATENATE("R6C",'Mapa final'!$O$43),"")</f>
        <v/>
      </c>
      <c r="Y21" s="180" t="str">
        <f>IF(AND('Mapa final'!#REF!="Alta",'Mapa final'!#REF!="Moderado"),CONCATENATE("R6C",'Mapa final'!#REF!),"")</f>
        <v>#ERROR!</v>
      </c>
      <c r="Z21" s="180" t="str">
        <f>IF(AND('Mapa final'!#REF!="Alta",'Mapa final'!#REF!="Moderado"),CONCATENATE("R6C",'Mapa final'!#REF!),"")</f>
        <v>#ERROR!</v>
      </c>
      <c r="AA21" s="181" t="str">
        <f>IF(AND('Mapa final'!#REF!="Alta",'Mapa final'!#REF!="Moderado"),CONCATENATE("R6C",'Mapa final'!#REF!),"")</f>
        <v>#ERROR!</v>
      </c>
      <c r="AB21" s="179" t="str">
        <f>IF(AND('Mapa final'!$Y$41="Alta",'Mapa final'!$AA$41="Mayor"),CONCATENATE("R6C",'Mapa final'!$O$41),"")</f>
        <v/>
      </c>
      <c r="AC21" s="180" t="str">
        <f>IF(AND('Mapa final'!$Y$42="Alta",'Mapa final'!$AA$42="Mayor"),CONCATENATE("R6C",'Mapa final'!$O$42),"")</f>
        <v/>
      </c>
      <c r="AD21" s="180" t="str">
        <f>IF(AND('Mapa final'!$Y$43="Alta",'Mapa final'!$AA$43="Mayor"),CONCATENATE("R6C",'Mapa final'!$O$43),"")</f>
        <v/>
      </c>
      <c r="AE21" s="180" t="str">
        <f>IF(AND('Mapa final'!#REF!="Alta",'Mapa final'!#REF!="Mayor"),CONCATENATE("R6C",'Mapa final'!#REF!),"")</f>
        <v>#ERROR!</v>
      </c>
      <c r="AF21" s="180" t="str">
        <f>IF(AND('Mapa final'!#REF!="Alta",'Mapa final'!#REF!="Mayor"),CONCATENATE("R6C",'Mapa final'!#REF!),"")</f>
        <v>#ERROR!</v>
      </c>
      <c r="AG21" s="181" t="str">
        <f>IF(AND('Mapa final'!#REF!="Alta",'Mapa final'!#REF!="Mayor"),CONCATENATE("R6C",'Mapa final'!#REF!),"")</f>
        <v>#ERROR!</v>
      </c>
      <c r="AH21" s="182" t="str">
        <f>IF(AND('Mapa final'!$Y$41="Alta",'Mapa final'!$AA$41="Catastrófico"),CONCATENATE("R6C",'Mapa final'!$O$41),"")</f>
        <v/>
      </c>
      <c r="AI21" s="183" t="str">
        <f>IF(AND('Mapa final'!$Y$42="Alta",'Mapa final'!$AA$42="Catastrófico"),CONCATENATE("R6C",'Mapa final'!$O$42),"")</f>
        <v/>
      </c>
      <c r="AJ21" s="183" t="str">
        <f>IF(AND('Mapa final'!$Y$43="Alta",'Mapa final'!$AA$43="Catastrófico"),CONCATENATE("R6C",'Mapa final'!$O$43),"")</f>
        <v/>
      </c>
      <c r="AK21" s="183" t="str">
        <f>IF(AND('Mapa final'!#REF!="Alta",'Mapa final'!#REF!="Catastrófico"),CONCATENATE("R6C",'Mapa final'!#REF!),"")</f>
        <v>#ERROR!</v>
      </c>
      <c r="AL21" s="183" t="str">
        <f>IF(AND('Mapa final'!#REF!="Alta",'Mapa final'!#REF!="Catastrófico"),CONCATENATE("R6C",'Mapa final'!#REF!),"")</f>
        <v>#ERROR!</v>
      </c>
      <c r="AM21" s="184" t="str">
        <f>IF(AND('Mapa final'!#REF!="Alta",'Mapa final'!#REF!="Catastrófico"),CONCATENATE("R6C",'Mapa final'!#REF!),"")</f>
        <v>#ERROR!</v>
      </c>
      <c r="AN21" s="129"/>
      <c r="AO21" s="148"/>
      <c r="AT21" s="149"/>
    </row>
    <row r="22" ht="15.0" customHeight="1">
      <c r="B22" s="130"/>
      <c r="D22" s="8"/>
      <c r="E22" s="7"/>
      <c r="J22" s="195" t="str">
        <f>IF(AND('Mapa final'!#REF!="Alta",'Mapa final'!#REF!="Leve"),CONCATENATE("R7C",'Mapa final'!#REF!),"")</f>
        <v>#ERROR!</v>
      </c>
      <c r="K22" s="196" t="str">
        <f>IF(AND('Mapa final'!#REF!="Alta",'Mapa final'!#REF!="Leve"),CONCATENATE("R7C",'Mapa final'!#REF!),"")</f>
        <v>#ERROR!</v>
      </c>
      <c r="L22" s="196" t="str">
        <f>IF(AND('Mapa final'!#REF!="Alta",'Mapa final'!#REF!="Leve"),CONCATENATE("R7C",'Mapa final'!#REF!),"")</f>
        <v>#ERROR!</v>
      </c>
      <c r="M22" s="196" t="str">
        <f>IF(AND('Mapa final'!#REF!="Alta",'Mapa final'!#REF!="Leve"),CONCATENATE("R7C",'Mapa final'!#REF!),"")</f>
        <v>#ERROR!</v>
      </c>
      <c r="N22" s="196" t="str">
        <f>IF(AND('Mapa final'!#REF!="Alta",'Mapa final'!#REF!="Leve"),CONCATENATE("R7C",'Mapa final'!#REF!),"")</f>
        <v>#ERROR!</v>
      </c>
      <c r="O22" s="197" t="str">
        <f>IF(AND('Mapa final'!#REF!="Alta",'Mapa final'!#REF!="Leve"),CONCATENATE("R7C",'Mapa final'!#REF!),"")</f>
        <v>#ERROR!</v>
      </c>
      <c r="P22" s="195" t="str">
        <f>IF(AND('Mapa final'!#REF!="Alta",'Mapa final'!#REF!="Menor"),CONCATENATE("R7C",'Mapa final'!#REF!),"")</f>
        <v>#ERROR!</v>
      </c>
      <c r="Q22" s="196" t="str">
        <f>IF(AND('Mapa final'!#REF!="Alta",'Mapa final'!#REF!="Menor"),CONCATENATE("R7C",'Mapa final'!#REF!),"")</f>
        <v>#ERROR!</v>
      </c>
      <c r="R22" s="196" t="str">
        <f>IF(AND('Mapa final'!#REF!="Alta",'Mapa final'!#REF!="Menor"),CONCATENATE("R7C",'Mapa final'!#REF!),"")</f>
        <v>#ERROR!</v>
      </c>
      <c r="S22" s="196" t="str">
        <f>IF(AND('Mapa final'!#REF!="Alta",'Mapa final'!#REF!="Menor"),CONCATENATE("R7C",'Mapa final'!#REF!),"")</f>
        <v>#ERROR!</v>
      </c>
      <c r="T22" s="196" t="str">
        <f>IF(AND('Mapa final'!#REF!="Alta",'Mapa final'!#REF!="Menor"),CONCATENATE("R7C",'Mapa final'!#REF!),"")</f>
        <v>#ERROR!</v>
      </c>
      <c r="U22" s="197" t="str">
        <f>IF(AND('Mapa final'!#REF!="Alta",'Mapa final'!#REF!="Menor"),CONCATENATE("R7C",'Mapa final'!#REF!),"")</f>
        <v>#ERROR!</v>
      </c>
      <c r="V22" s="179" t="str">
        <f>IF(AND('Mapa final'!#REF!="Alta",'Mapa final'!#REF!="Moderado"),CONCATENATE("R7C",'Mapa final'!#REF!),"")</f>
        <v>#ERROR!</v>
      </c>
      <c r="W22" s="180" t="str">
        <f>IF(AND('Mapa final'!#REF!="Alta",'Mapa final'!#REF!="Moderado"),CONCATENATE("R7C",'Mapa final'!#REF!),"")</f>
        <v>#ERROR!</v>
      </c>
      <c r="X22" s="180" t="str">
        <f>IF(AND('Mapa final'!#REF!="Alta",'Mapa final'!#REF!="Moderado"),CONCATENATE("R7C",'Mapa final'!#REF!),"")</f>
        <v>#ERROR!</v>
      </c>
      <c r="Y22" s="180" t="str">
        <f>IF(AND('Mapa final'!#REF!="Alta",'Mapa final'!#REF!="Moderado"),CONCATENATE("R7C",'Mapa final'!#REF!),"")</f>
        <v>#ERROR!</v>
      </c>
      <c r="Z22" s="180" t="str">
        <f>IF(AND('Mapa final'!#REF!="Alta",'Mapa final'!#REF!="Moderado"),CONCATENATE("R7C",'Mapa final'!#REF!),"")</f>
        <v>#ERROR!</v>
      </c>
      <c r="AA22" s="181" t="str">
        <f>IF(AND('Mapa final'!#REF!="Alta",'Mapa final'!#REF!="Moderado"),CONCATENATE("R7C",'Mapa final'!#REF!),"")</f>
        <v>#ERROR!</v>
      </c>
      <c r="AB22" s="179" t="str">
        <f>IF(AND('Mapa final'!#REF!="Alta",'Mapa final'!#REF!="Mayor"),CONCATENATE("R7C",'Mapa final'!#REF!),"")</f>
        <v>#ERROR!</v>
      </c>
      <c r="AC22" s="180" t="str">
        <f>IF(AND('Mapa final'!#REF!="Alta",'Mapa final'!#REF!="Mayor"),CONCATENATE("R7C",'Mapa final'!#REF!),"")</f>
        <v>#ERROR!</v>
      </c>
      <c r="AD22" s="180" t="str">
        <f>IF(AND('Mapa final'!#REF!="Alta",'Mapa final'!#REF!="Mayor"),CONCATENATE("R7C",'Mapa final'!#REF!),"")</f>
        <v>#ERROR!</v>
      </c>
      <c r="AE22" s="180" t="str">
        <f>IF(AND('Mapa final'!#REF!="Alta",'Mapa final'!#REF!="Mayor"),CONCATENATE("R7C",'Mapa final'!#REF!),"")</f>
        <v>#ERROR!</v>
      </c>
      <c r="AF22" s="180" t="str">
        <f>IF(AND('Mapa final'!#REF!="Alta",'Mapa final'!#REF!="Mayor"),CONCATENATE("R7C",'Mapa final'!#REF!),"")</f>
        <v>#ERROR!</v>
      </c>
      <c r="AG22" s="181" t="str">
        <f>IF(AND('Mapa final'!#REF!="Alta",'Mapa final'!#REF!="Mayor"),CONCATENATE("R7C",'Mapa final'!#REF!),"")</f>
        <v>#ERROR!</v>
      </c>
      <c r="AH22" s="182" t="str">
        <f>IF(AND('Mapa final'!#REF!="Alta",'Mapa final'!#REF!="Catastrófico"),CONCATENATE("R7C",'Mapa final'!#REF!),"")</f>
        <v>#ERROR!</v>
      </c>
      <c r="AI22" s="183" t="str">
        <f>IF(AND('Mapa final'!#REF!="Alta",'Mapa final'!#REF!="Catastrófico"),CONCATENATE("R7C",'Mapa final'!#REF!),"")</f>
        <v>#ERROR!</v>
      </c>
      <c r="AJ22" s="183" t="str">
        <f>IF(AND('Mapa final'!#REF!="Alta",'Mapa final'!#REF!="Catastrófico"),CONCATENATE("R7C",'Mapa final'!#REF!),"")</f>
        <v>#ERROR!</v>
      </c>
      <c r="AK22" s="183" t="str">
        <f>IF(AND('Mapa final'!#REF!="Alta",'Mapa final'!#REF!="Catastrófico"),CONCATENATE("R7C",'Mapa final'!#REF!),"")</f>
        <v>#ERROR!</v>
      </c>
      <c r="AL22" s="183" t="str">
        <f>IF(AND('Mapa final'!#REF!="Alta",'Mapa final'!#REF!="Catastrófico"),CONCATENATE("R7C",'Mapa final'!#REF!),"")</f>
        <v>#ERROR!</v>
      </c>
      <c r="AM22" s="184" t="str">
        <f>IF(AND('Mapa final'!#REF!="Alta",'Mapa final'!#REF!="Catastrófico"),CONCATENATE("R7C",'Mapa final'!#REF!),"")</f>
        <v>#ERROR!</v>
      </c>
      <c r="AN22" s="129"/>
      <c r="AO22" s="148"/>
      <c r="AT22" s="149"/>
    </row>
    <row r="23" ht="15.0" customHeight="1">
      <c r="B23" s="130"/>
      <c r="D23" s="8"/>
      <c r="E23" s="7"/>
      <c r="J23" s="195" t="str">
        <f>IF(AND('Mapa final'!#REF!="Alta",'Mapa final'!#REF!="Leve"),CONCATENATE("R8C",'Mapa final'!#REF!),"")</f>
        <v>#ERROR!</v>
      </c>
      <c r="K23" s="196" t="str">
        <f>IF(AND('Mapa final'!#REF!="Alta",'Mapa final'!#REF!="Leve"),CONCATENATE("R8C",'Mapa final'!#REF!),"")</f>
        <v>#ERROR!</v>
      </c>
      <c r="L23" s="196" t="str">
        <f>IF(AND('Mapa final'!#REF!="Alta",'Mapa final'!#REF!="Leve"),CONCATENATE("R8C",'Mapa final'!#REF!),"")</f>
        <v>#ERROR!</v>
      </c>
      <c r="M23" s="196" t="str">
        <f>IF(AND('Mapa final'!#REF!="Alta",'Mapa final'!#REF!="Leve"),CONCATENATE("R8C",'Mapa final'!#REF!),"")</f>
        <v>#ERROR!</v>
      </c>
      <c r="N23" s="196" t="str">
        <f>IF(AND('Mapa final'!#REF!="Alta",'Mapa final'!#REF!="Leve"),CONCATENATE("R8C",'Mapa final'!#REF!),"")</f>
        <v>#ERROR!</v>
      </c>
      <c r="O23" s="197" t="str">
        <f>IF(AND('Mapa final'!#REF!="Alta",'Mapa final'!#REF!="Leve"),CONCATENATE("R8C",'Mapa final'!#REF!),"")</f>
        <v>#ERROR!</v>
      </c>
      <c r="P23" s="195" t="str">
        <f>IF(AND('Mapa final'!#REF!="Alta",'Mapa final'!#REF!="Menor"),CONCATENATE("R8C",'Mapa final'!#REF!),"")</f>
        <v>#ERROR!</v>
      </c>
      <c r="Q23" s="196" t="str">
        <f>IF(AND('Mapa final'!#REF!="Alta",'Mapa final'!#REF!="Menor"),CONCATENATE("R8C",'Mapa final'!#REF!),"")</f>
        <v>#ERROR!</v>
      </c>
      <c r="R23" s="196" t="str">
        <f>IF(AND('Mapa final'!#REF!="Alta",'Mapa final'!#REF!="Menor"),CONCATENATE("R8C",'Mapa final'!#REF!),"")</f>
        <v>#ERROR!</v>
      </c>
      <c r="S23" s="196" t="str">
        <f>IF(AND('Mapa final'!#REF!="Alta",'Mapa final'!#REF!="Menor"),CONCATENATE("R8C",'Mapa final'!#REF!),"")</f>
        <v>#ERROR!</v>
      </c>
      <c r="T23" s="196" t="str">
        <f>IF(AND('Mapa final'!#REF!="Alta",'Mapa final'!#REF!="Menor"),CONCATENATE("R8C",'Mapa final'!#REF!),"")</f>
        <v>#ERROR!</v>
      </c>
      <c r="U23" s="197" t="str">
        <f>IF(AND('Mapa final'!#REF!="Alta",'Mapa final'!#REF!="Menor"),CONCATENATE("R8C",'Mapa final'!#REF!),"")</f>
        <v>#ERROR!</v>
      </c>
      <c r="V23" s="179" t="str">
        <f>IF(AND('Mapa final'!#REF!="Alta",'Mapa final'!#REF!="Moderado"),CONCATENATE("R8C",'Mapa final'!#REF!),"")</f>
        <v>#ERROR!</v>
      </c>
      <c r="W23" s="180" t="str">
        <f>IF(AND('Mapa final'!#REF!="Alta",'Mapa final'!#REF!="Moderado"),CONCATENATE("R8C",'Mapa final'!#REF!),"")</f>
        <v>#ERROR!</v>
      </c>
      <c r="X23" s="180" t="str">
        <f>IF(AND('Mapa final'!#REF!="Alta",'Mapa final'!#REF!="Moderado"),CONCATENATE("R8C",'Mapa final'!#REF!),"")</f>
        <v>#ERROR!</v>
      </c>
      <c r="Y23" s="180" t="str">
        <f>IF(AND('Mapa final'!#REF!="Alta",'Mapa final'!#REF!="Moderado"),CONCATENATE("R8C",'Mapa final'!#REF!),"")</f>
        <v>#ERROR!</v>
      </c>
      <c r="Z23" s="180" t="str">
        <f>IF(AND('Mapa final'!#REF!="Alta",'Mapa final'!#REF!="Moderado"),CONCATENATE("R8C",'Mapa final'!#REF!),"")</f>
        <v>#ERROR!</v>
      </c>
      <c r="AA23" s="181" t="str">
        <f>IF(AND('Mapa final'!#REF!="Alta",'Mapa final'!#REF!="Moderado"),CONCATENATE("R8C",'Mapa final'!#REF!),"")</f>
        <v>#ERROR!</v>
      </c>
      <c r="AB23" s="179" t="str">
        <f>IF(AND('Mapa final'!#REF!="Alta",'Mapa final'!#REF!="Mayor"),CONCATENATE("R8C",'Mapa final'!#REF!),"")</f>
        <v>#ERROR!</v>
      </c>
      <c r="AC23" s="180" t="str">
        <f>IF(AND('Mapa final'!#REF!="Alta",'Mapa final'!#REF!="Mayor"),CONCATENATE("R8C",'Mapa final'!#REF!),"")</f>
        <v>#ERROR!</v>
      </c>
      <c r="AD23" s="180" t="str">
        <f>IF(AND('Mapa final'!#REF!="Alta",'Mapa final'!#REF!="Mayor"),CONCATENATE("R8C",'Mapa final'!#REF!),"")</f>
        <v>#ERROR!</v>
      </c>
      <c r="AE23" s="180" t="str">
        <f>IF(AND('Mapa final'!#REF!="Alta",'Mapa final'!#REF!="Mayor"),CONCATENATE("R8C",'Mapa final'!#REF!),"")</f>
        <v>#ERROR!</v>
      </c>
      <c r="AF23" s="180" t="str">
        <f>IF(AND('Mapa final'!#REF!="Alta",'Mapa final'!#REF!="Mayor"),CONCATENATE("R8C",'Mapa final'!#REF!),"")</f>
        <v>#ERROR!</v>
      </c>
      <c r="AG23" s="181" t="str">
        <f>IF(AND('Mapa final'!#REF!="Alta",'Mapa final'!#REF!="Mayor"),CONCATENATE("R8C",'Mapa final'!#REF!),"")</f>
        <v>#ERROR!</v>
      </c>
      <c r="AH23" s="182" t="str">
        <f>IF(AND('Mapa final'!#REF!="Alta",'Mapa final'!#REF!="Catastrófico"),CONCATENATE("R8C",'Mapa final'!#REF!),"")</f>
        <v>#ERROR!</v>
      </c>
      <c r="AI23" s="183" t="str">
        <f>IF(AND('Mapa final'!#REF!="Alta",'Mapa final'!#REF!="Catastrófico"),CONCATENATE("R8C",'Mapa final'!#REF!),"")</f>
        <v>#ERROR!</v>
      </c>
      <c r="AJ23" s="183" t="str">
        <f>IF(AND('Mapa final'!#REF!="Alta",'Mapa final'!#REF!="Catastrófico"),CONCATENATE("R8C",'Mapa final'!#REF!),"")</f>
        <v>#ERROR!</v>
      </c>
      <c r="AK23" s="183" t="str">
        <f>IF(AND('Mapa final'!#REF!="Alta",'Mapa final'!#REF!="Catastrófico"),CONCATENATE("R8C",'Mapa final'!#REF!),"")</f>
        <v>#ERROR!</v>
      </c>
      <c r="AL23" s="183" t="str">
        <f>IF(AND('Mapa final'!#REF!="Alta",'Mapa final'!#REF!="Catastrófico"),CONCATENATE("R8C",'Mapa final'!#REF!),"")</f>
        <v>#ERROR!</v>
      </c>
      <c r="AM23" s="184" t="str">
        <f>IF(AND('Mapa final'!#REF!="Alta",'Mapa final'!#REF!="Catastrófico"),CONCATENATE("R8C",'Mapa final'!#REF!),"")</f>
        <v>#ERROR!</v>
      </c>
      <c r="AN23" s="129"/>
      <c r="AO23" s="148"/>
      <c r="AT23" s="149"/>
    </row>
    <row r="24" ht="15.0" customHeight="1">
      <c r="B24" s="130"/>
      <c r="D24" s="8"/>
      <c r="E24" s="7"/>
      <c r="J24" s="195" t="str">
        <f>IF(AND('Mapa final'!#REF!="Alta",'Mapa final'!#REF!="Leve"),CONCATENATE("R9C",'Mapa final'!#REF!),"")</f>
        <v>#ERROR!</v>
      </c>
      <c r="K24" s="196" t="str">
        <f>IF(AND('Mapa final'!#REF!="Alta",'Mapa final'!#REF!="Leve"),CONCATENATE("R9C",'Mapa final'!#REF!),"")</f>
        <v>#ERROR!</v>
      </c>
      <c r="L24" s="196" t="str">
        <f>IF(AND('Mapa final'!#REF!="Alta",'Mapa final'!#REF!="Leve"),CONCATENATE("R9C",'Mapa final'!#REF!),"")</f>
        <v>#ERROR!</v>
      </c>
      <c r="M24" s="196" t="str">
        <f>IF(AND('Mapa final'!#REF!="Alta",'Mapa final'!#REF!="Leve"),CONCATENATE("R9C",'Mapa final'!#REF!),"")</f>
        <v>#ERROR!</v>
      </c>
      <c r="N24" s="196" t="str">
        <f>IF(AND('Mapa final'!#REF!="Alta",'Mapa final'!#REF!="Leve"),CONCATENATE("R9C",'Mapa final'!#REF!),"")</f>
        <v>#ERROR!</v>
      </c>
      <c r="O24" s="197" t="str">
        <f>IF(AND('Mapa final'!#REF!="Alta",'Mapa final'!#REF!="Leve"),CONCATENATE("R9C",'Mapa final'!#REF!),"")</f>
        <v>#ERROR!</v>
      </c>
      <c r="P24" s="195" t="str">
        <f>IF(AND('Mapa final'!#REF!="Alta",'Mapa final'!#REF!="Menor"),CONCATENATE("R9C",'Mapa final'!#REF!),"")</f>
        <v>#ERROR!</v>
      </c>
      <c r="Q24" s="196" t="str">
        <f>IF(AND('Mapa final'!#REF!="Alta",'Mapa final'!#REF!="Menor"),CONCATENATE("R9C",'Mapa final'!#REF!),"")</f>
        <v>#ERROR!</v>
      </c>
      <c r="R24" s="196" t="str">
        <f>IF(AND('Mapa final'!#REF!="Alta",'Mapa final'!#REF!="Menor"),CONCATENATE("R9C",'Mapa final'!#REF!),"")</f>
        <v>#ERROR!</v>
      </c>
      <c r="S24" s="196" t="str">
        <f>IF(AND('Mapa final'!#REF!="Alta",'Mapa final'!#REF!="Menor"),CONCATENATE("R9C",'Mapa final'!#REF!),"")</f>
        <v>#ERROR!</v>
      </c>
      <c r="T24" s="196" t="str">
        <f>IF(AND('Mapa final'!#REF!="Alta",'Mapa final'!#REF!="Menor"),CONCATENATE("R9C",'Mapa final'!#REF!),"")</f>
        <v>#ERROR!</v>
      </c>
      <c r="U24" s="197" t="str">
        <f>IF(AND('Mapa final'!#REF!="Alta",'Mapa final'!#REF!="Menor"),CONCATENATE("R9C",'Mapa final'!#REF!),"")</f>
        <v>#ERROR!</v>
      </c>
      <c r="V24" s="179" t="str">
        <f>IF(AND('Mapa final'!#REF!="Alta",'Mapa final'!#REF!="Moderado"),CONCATENATE("R9C",'Mapa final'!#REF!),"")</f>
        <v>#ERROR!</v>
      </c>
      <c r="W24" s="180" t="str">
        <f>IF(AND('Mapa final'!#REF!="Alta",'Mapa final'!#REF!="Moderado"),CONCATENATE("R9C",'Mapa final'!#REF!),"")</f>
        <v>#ERROR!</v>
      </c>
      <c r="X24" s="180" t="str">
        <f>IF(AND('Mapa final'!#REF!="Alta",'Mapa final'!#REF!="Moderado"),CONCATENATE("R9C",'Mapa final'!#REF!),"")</f>
        <v>#ERROR!</v>
      </c>
      <c r="Y24" s="180" t="str">
        <f>IF(AND('Mapa final'!#REF!="Alta",'Mapa final'!#REF!="Moderado"),CONCATENATE("R9C",'Mapa final'!#REF!),"")</f>
        <v>#ERROR!</v>
      </c>
      <c r="Z24" s="180" t="str">
        <f>IF(AND('Mapa final'!#REF!="Alta",'Mapa final'!#REF!="Moderado"),CONCATENATE("R9C",'Mapa final'!#REF!),"")</f>
        <v>#ERROR!</v>
      </c>
      <c r="AA24" s="181" t="str">
        <f>IF(AND('Mapa final'!#REF!="Alta",'Mapa final'!#REF!="Moderado"),CONCATENATE("R9C",'Mapa final'!#REF!),"")</f>
        <v>#ERROR!</v>
      </c>
      <c r="AB24" s="179" t="str">
        <f>IF(AND('Mapa final'!#REF!="Alta",'Mapa final'!#REF!="Mayor"),CONCATENATE("R9C",'Mapa final'!#REF!),"")</f>
        <v>#ERROR!</v>
      </c>
      <c r="AC24" s="180" t="str">
        <f>IF(AND('Mapa final'!#REF!="Alta",'Mapa final'!#REF!="Mayor"),CONCATENATE("R9C",'Mapa final'!#REF!),"")</f>
        <v>#ERROR!</v>
      </c>
      <c r="AD24" s="180" t="str">
        <f>IF(AND('Mapa final'!#REF!="Alta",'Mapa final'!#REF!="Mayor"),CONCATENATE("R9C",'Mapa final'!#REF!),"")</f>
        <v>#ERROR!</v>
      </c>
      <c r="AE24" s="180" t="str">
        <f>IF(AND('Mapa final'!#REF!="Alta",'Mapa final'!#REF!="Mayor"),CONCATENATE("R9C",'Mapa final'!#REF!),"")</f>
        <v>#ERROR!</v>
      </c>
      <c r="AF24" s="180" t="str">
        <f>IF(AND('Mapa final'!#REF!="Alta",'Mapa final'!#REF!="Mayor"),CONCATENATE("R9C",'Mapa final'!#REF!),"")</f>
        <v>#ERROR!</v>
      </c>
      <c r="AG24" s="181" t="str">
        <f>IF(AND('Mapa final'!#REF!="Alta",'Mapa final'!#REF!="Mayor"),CONCATENATE("R9C",'Mapa final'!#REF!),"")</f>
        <v>#ERROR!</v>
      </c>
      <c r="AH24" s="182" t="str">
        <f>IF(AND('Mapa final'!#REF!="Alta",'Mapa final'!#REF!="Catastrófico"),CONCATENATE("R9C",'Mapa final'!#REF!),"")</f>
        <v>#ERROR!</v>
      </c>
      <c r="AI24" s="183" t="str">
        <f>IF(AND('Mapa final'!#REF!="Alta",'Mapa final'!#REF!="Catastrófico"),CONCATENATE("R9C",'Mapa final'!#REF!),"")</f>
        <v>#ERROR!</v>
      </c>
      <c r="AJ24" s="183" t="str">
        <f>IF(AND('Mapa final'!#REF!="Alta",'Mapa final'!#REF!="Catastrófico"),CONCATENATE("R9C",'Mapa final'!#REF!),"")</f>
        <v>#ERROR!</v>
      </c>
      <c r="AK24" s="183" t="str">
        <f>IF(AND('Mapa final'!#REF!="Alta",'Mapa final'!#REF!="Catastrófico"),CONCATENATE("R9C",'Mapa final'!#REF!),"")</f>
        <v>#ERROR!</v>
      </c>
      <c r="AL24" s="183" t="str">
        <f>IF(AND('Mapa final'!#REF!="Alta",'Mapa final'!#REF!="Catastrófico"),CONCATENATE("R9C",'Mapa final'!#REF!),"")</f>
        <v>#ERROR!</v>
      </c>
      <c r="AM24" s="184" t="str">
        <f>IF(AND('Mapa final'!#REF!="Alta",'Mapa final'!#REF!="Catastrófico"),CONCATENATE("R9C",'Mapa final'!#REF!),"")</f>
        <v>#ERROR!</v>
      </c>
      <c r="AN24" s="129"/>
      <c r="AO24" s="148"/>
      <c r="AT24" s="149"/>
    </row>
    <row r="25" ht="15.75" customHeight="1">
      <c r="B25" s="130"/>
      <c r="D25" s="8"/>
      <c r="E25" s="15"/>
      <c r="F25" s="11"/>
      <c r="G25" s="11"/>
      <c r="H25" s="11"/>
      <c r="I25" s="11"/>
      <c r="J25" s="198" t="str">
        <f>IF(AND('Mapa final'!#REF!="Alta",'Mapa final'!#REF!="Leve"),CONCATENATE("R10C",'Mapa final'!#REF!),"")</f>
        <v>#ERROR!</v>
      </c>
      <c r="K25" s="199" t="str">
        <f>IF(AND('Mapa final'!#REF!="Alta",'Mapa final'!#REF!="Leve"),CONCATENATE("R10C",'Mapa final'!#REF!),"")</f>
        <v>#ERROR!</v>
      </c>
      <c r="L25" s="199" t="str">
        <f>IF(AND('Mapa final'!#REF!="Alta",'Mapa final'!#REF!="Leve"),CONCATENATE("R10C",'Mapa final'!#REF!),"")</f>
        <v>#ERROR!</v>
      </c>
      <c r="M25" s="199" t="str">
        <f>IF(AND('Mapa final'!#REF!="Alta",'Mapa final'!#REF!="Leve"),CONCATENATE("R10C",'Mapa final'!#REF!),"")</f>
        <v>#ERROR!</v>
      </c>
      <c r="N25" s="199" t="str">
        <f>IF(AND('Mapa final'!#REF!="Alta",'Mapa final'!#REF!="Leve"),CONCATENATE("R10C",'Mapa final'!#REF!),"")</f>
        <v>#ERROR!</v>
      </c>
      <c r="O25" s="200" t="str">
        <f>IF(AND('Mapa final'!#REF!="Alta",'Mapa final'!#REF!="Leve"),CONCATENATE("R10C",'Mapa final'!#REF!),"")</f>
        <v>#ERROR!</v>
      </c>
      <c r="P25" s="198" t="str">
        <f>IF(AND('Mapa final'!#REF!="Alta",'Mapa final'!#REF!="Menor"),CONCATENATE("R10C",'Mapa final'!#REF!),"")</f>
        <v>#ERROR!</v>
      </c>
      <c r="Q25" s="199" t="str">
        <f>IF(AND('Mapa final'!#REF!="Alta",'Mapa final'!#REF!="Menor"),CONCATENATE("R10C",'Mapa final'!#REF!),"")</f>
        <v>#ERROR!</v>
      </c>
      <c r="R25" s="199" t="str">
        <f>IF(AND('Mapa final'!#REF!="Alta",'Mapa final'!#REF!="Menor"),CONCATENATE("R10C",'Mapa final'!#REF!),"")</f>
        <v>#ERROR!</v>
      </c>
      <c r="S25" s="199" t="str">
        <f>IF(AND('Mapa final'!#REF!="Alta",'Mapa final'!#REF!="Menor"),CONCATENATE("R10C",'Mapa final'!#REF!),"")</f>
        <v>#ERROR!</v>
      </c>
      <c r="T25" s="199" t="str">
        <f>IF(AND('Mapa final'!#REF!="Alta",'Mapa final'!#REF!="Menor"),CONCATENATE("R10C",'Mapa final'!#REF!),"")</f>
        <v>#ERROR!</v>
      </c>
      <c r="U25" s="200" t="str">
        <f>IF(AND('Mapa final'!#REF!="Alta",'Mapa final'!#REF!="Menor"),CONCATENATE("R10C",'Mapa final'!#REF!),"")</f>
        <v>#ERROR!</v>
      </c>
      <c r="V25" s="185" t="str">
        <f>IF(AND('Mapa final'!#REF!="Alta",'Mapa final'!#REF!="Moderado"),CONCATENATE("R10C",'Mapa final'!#REF!),"")</f>
        <v>#ERROR!</v>
      </c>
      <c r="W25" s="186" t="str">
        <f>IF(AND('Mapa final'!#REF!="Alta",'Mapa final'!#REF!="Moderado"),CONCATENATE("R10C",'Mapa final'!#REF!),"")</f>
        <v>#ERROR!</v>
      </c>
      <c r="X25" s="186" t="str">
        <f>IF(AND('Mapa final'!#REF!="Alta",'Mapa final'!#REF!="Moderado"),CONCATENATE("R10C",'Mapa final'!#REF!),"")</f>
        <v>#ERROR!</v>
      </c>
      <c r="Y25" s="186" t="str">
        <f>IF(AND('Mapa final'!#REF!="Alta",'Mapa final'!#REF!="Moderado"),CONCATENATE("R10C",'Mapa final'!#REF!),"")</f>
        <v>#ERROR!</v>
      </c>
      <c r="Z25" s="186" t="str">
        <f>IF(AND('Mapa final'!#REF!="Alta",'Mapa final'!#REF!="Moderado"),CONCATENATE("R10C",'Mapa final'!#REF!),"")</f>
        <v>#ERROR!</v>
      </c>
      <c r="AA25" s="187" t="str">
        <f>IF(AND('Mapa final'!#REF!="Alta",'Mapa final'!#REF!="Moderado"),CONCATENATE("R10C",'Mapa final'!#REF!),"")</f>
        <v>#ERROR!</v>
      </c>
      <c r="AB25" s="185" t="str">
        <f>IF(AND('Mapa final'!#REF!="Alta",'Mapa final'!#REF!="Mayor"),CONCATENATE("R10C",'Mapa final'!#REF!),"")</f>
        <v>#ERROR!</v>
      </c>
      <c r="AC25" s="186" t="str">
        <f>IF(AND('Mapa final'!#REF!="Alta",'Mapa final'!#REF!="Mayor"),CONCATENATE("R10C",'Mapa final'!#REF!),"")</f>
        <v>#ERROR!</v>
      </c>
      <c r="AD25" s="186" t="str">
        <f>IF(AND('Mapa final'!#REF!="Alta",'Mapa final'!#REF!="Mayor"),CONCATENATE("R10C",'Mapa final'!#REF!),"")</f>
        <v>#ERROR!</v>
      </c>
      <c r="AE25" s="186" t="str">
        <f>IF(AND('Mapa final'!#REF!="Alta",'Mapa final'!#REF!="Mayor"),CONCATENATE("R10C",'Mapa final'!#REF!),"")</f>
        <v>#ERROR!</v>
      </c>
      <c r="AF25" s="186" t="str">
        <f>IF(AND('Mapa final'!#REF!="Alta",'Mapa final'!#REF!="Mayor"),CONCATENATE("R10C",'Mapa final'!#REF!),"")</f>
        <v>#ERROR!</v>
      </c>
      <c r="AG25" s="187" t="str">
        <f>IF(AND('Mapa final'!#REF!="Alta",'Mapa final'!#REF!="Mayor"),CONCATENATE("R10C",'Mapa final'!#REF!),"")</f>
        <v>#ERROR!</v>
      </c>
      <c r="AH25" s="188" t="str">
        <f>IF(AND('Mapa final'!#REF!="Alta",'Mapa final'!#REF!="Catastrófico"),CONCATENATE("R10C",'Mapa final'!#REF!),"")</f>
        <v>#ERROR!</v>
      </c>
      <c r="AI25" s="189" t="str">
        <f>IF(AND('Mapa final'!#REF!="Alta",'Mapa final'!#REF!="Catastrófico"),CONCATENATE("R10C",'Mapa final'!#REF!),"")</f>
        <v>#ERROR!</v>
      </c>
      <c r="AJ25" s="189" t="str">
        <f>IF(AND('Mapa final'!#REF!="Alta",'Mapa final'!#REF!="Catastrófico"),CONCATENATE("R10C",'Mapa final'!#REF!),"")</f>
        <v>#ERROR!</v>
      </c>
      <c r="AK25" s="189" t="str">
        <f>IF(AND('Mapa final'!#REF!="Alta",'Mapa final'!#REF!="Catastrófico"),CONCATENATE("R10C",'Mapa final'!#REF!),"")</f>
        <v>#ERROR!</v>
      </c>
      <c r="AL25" s="189" t="str">
        <f>IF(AND('Mapa final'!#REF!="Alta",'Mapa final'!#REF!="Catastrófico"),CONCATENATE("R10C",'Mapa final'!#REF!),"")</f>
        <v>#ERROR!</v>
      </c>
      <c r="AM25" s="190" t="str">
        <f>IF(AND('Mapa final'!#REF!="Alta",'Mapa final'!#REF!="Catastrófico"),CONCATENATE("R10C",'Mapa final'!#REF!),"")</f>
        <v>#ERROR!</v>
      </c>
      <c r="AN25" s="129"/>
      <c r="AO25" s="156"/>
      <c r="AP25" s="157"/>
      <c r="AQ25" s="157"/>
      <c r="AR25" s="157"/>
      <c r="AS25" s="157"/>
      <c r="AT25" s="158"/>
    </row>
    <row r="26" ht="15.0" customHeight="1">
      <c r="B26" s="130"/>
      <c r="D26" s="8"/>
      <c r="E26" s="171" t="s">
        <v>136</v>
      </c>
      <c r="F26" s="2"/>
      <c r="G26" s="2"/>
      <c r="H26" s="2"/>
      <c r="I26" s="3"/>
      <c r="J26" s="191" t="str">
        <f>IF(AND('Mapa final'!$Y$16="Media",'Mapa final'!$AA$16="Leve"),CONCATENATE("R1C",'Mapa final'!$O$16),"")</f>
        <v/>
      </c>
      <c r="K26" s="192" t="str">
        <f>IF(AND('Mapa final'!$Y$17="Media",'Mapa final'!$AA$17="Leve"),CONCATENATE("R1C",'Mapa final'!$O$17),"")</f>
        <v/>
      </c>
      <c r="L26" s="192" t="str">
        <f>IF(AND('Mapa final'!$Y$18="Media",'Mapa final'!$AA$18="Leve"),CONCATENATE("R1C",'Mapa final'!$O$18),"")</f>
        <v/>
      </c>
      <c r="M26" s="192" t="str">
        <f>IF(AND('Mapa final'!#REF!="Media",'Mapa final'!#REF!="Leve"),CONCATENATE("R1C",'Mapa final'!#REF!),"")</f>
        <v>#ERROR!</v>
      </c>
      <c r="N26" s="192" t="str">
        <f>IF(AND('Mapa final'!#REF!="Media",'Mapa final'!#REF!="Leve"),CONCATENATE("R1C",'Mapa final'!#REF!),"")</f>
        <v>#ERROR!</v>
      </c>
      <c r="O26" s="193" t="str">
        <f>IF(AND('Mapa final'!#REF!="Media",'Mapa final'!#REF!="Leve"),CONCATENATE("R1C",'Mapa final'!#REF!),"")</f>
        <v>#ERROR!</v>
      </c>
      <c r="P26" s="191" t="str">
        <f>IF(AND('Mapa final'!$Y$16="Media",'Mapa final'!$AA$16="Menor"),CONCATENATE("R1C",'Mapa final'!$O$16),"")</f>
        <v/>
      </c>
      <c r="Q26" s="192" t="str">
        <f>IF(AND('Mapa final'!$Y$17="Media",'Mapa final'!$AA$17="Menor"),CONCATENATE("R1C",'Mapa final'!$O$17),"")</f>
        <v/>
      </c>
      <c r="R26" s="192" t="str">
        <f>IF(AND('Mapa final'!$Y$18="Media",'Mapa final'!$AA$18="Menor"),CONCATENATE("R1C",'Mapa final'!$O$18),"")</f>
        <v/>
      </c>
      <c r="S26" s="192" t="str">
        <f>IF(AND('Mapa final'!#REF!="Media",'Mapa final'!#REF!="Menor"),CONCATENATE("R1C",'Mapa final'!#REF!),"")</f>
        <v>#ERROR!</v>
      </c>
      <c r="T26" s="192" t="str">
        <f>IF(AND('Mapa final'!#REF!="Media",'Mapa final'!#REF!="Menor"),CONCATENATE("R1C",'Mapa final'!#REF!),"")</f>
        <v>#ERROR!</v>
      </c>
      <c r="U26" s="193" t="str">
        <f>IF(AND('Mapa final'!#REF!="Media",'Mapa final'!#REF!="Menor"),CONCATENATE("R1C",'Mapa final'!#REF!),"")</f>
        <v>#ERROR!</v>
      </c>
      <c r="V26" s="191" t="str">
        <f>IF(AND('Mapa final'!$Y$16="Media",'Mapa final'!$AA$16="Moderado"),CONCATENATE("R1C",'Mapa final'!$O$16),"")</f>
        <v/>
      </c>
      <c r="W26" s="192" t="str">
        <f>IF(AND('Mapa final'!$Y$17="Media",'Mapa final'!$AA$17="Moderado"),CONCATENATE("R1C",'Mapa final'!$O$17),"")</f>
        <v/>
      </c>
      <c r="X26" s="192" t="str">
        <f>IF(AND('Mapa final'!$Y$18="Media",'Mapa final'!$AA$18="Moderado"),CONCATENATE("R1C",'Mapa final'!$O$18),"")</f>
        <v/>
      </c>
      <c r="Y26" s="192" t="str">
        <f>IF(AND('Mapa final'!#REF!="Media",'Mapa final'!#REF!="Moderado"),CONCATENATE("R1C",'Mapa final'!#REF!),"")</f>
        <v>#ERROR!</v>
      </c>
      <c r="Z26" s="192" t="str">
        <f>IF(AND('Mapa final'!#REF!="Media",'Mapa final'!#REF!="Moderado"),CONCATENATE("R1C",'Mapa final'!#REF!),"")</f>
        <v>#ERROR!</v>
      </c>
      <c r="AA26" s="193" t="str">
        <f>IF(AND('Mapa final'!#REF!="Media",'Mapa final'!#REF!="Moderado"),CONCATENATE("R1C",'Mapa final'!#REF!),"")</f>
        <v>#ERROR!</v>
      </c>
      <c r="AB26" s="172" t="str">
        <f>IF(AND('Mapa final'!$Y$16="Media",'Mapa final'!$AA$16="Mayor"),CONCATENATE("R1C",'Mapa final'!$O$16),"")</f>
        <v/>
      </c>
      <c r="AC26" s="173" t="str">
        <f>IF(AND('Mapa final'!$Y$17="Media",'Mapa final'!$AA$17="Mayor"),CONCATENATE("R1C",'Mapa final'!$O$17),"")</f>
        <v/>
      </c>
      <c r="AD26" s="173" t="str">
        <f>IF(AND('Mapa final'!$Y$18="Media",'Mapa final'!$AA$18="Mayor"),CONCATENATE("R1C",'Mapa final'!$O$18),"")</f>
        <v/>
      </c>
      <c r="AE26" s="173" t="str">
        <f>IF(AND('Mapa final'!#REF!="Media",'Mapa final'!#REF!="Mayor"),CONCATENATE("R1C",'Mapa final'!#REF!),"")</f>
        <v>#ERROR!</v>
      </c>
      <c r="AF26" s="173" t="str">
        <f>IF(AND('Mapa final'!#REF!="Media",'Mapa final'!#REF!="Mayor"),CONCATENATE("R1C",'Mapa final'!#REF!),"")</f>
        <v>#ERROR!</v>
      </c>
      <c r="AG26" s="174" t="str">
        <f>IF(AND('Mapa final'!#REF!="Media",'Mapa final'!#REF!="Mayor"),CONCATENATE("R1C",'Mapa final'!#REF!),"")</f>
        <v>#ERROR!</v>
      </c>
      <c r="AH26" s="175" t="str">
        <f>IF(AND('Mapa final'!$Y$16="Media",'Mapa final'!$AA$16="Catastrófico"),CONCATENATE("R1C",'Mapa final'!$O$16),"")</f>
        <v/>
      </c>
      <c r="AI26" s="176" t="str">
        <f>IF(AND('Mapa final'!$Y$17="Media",'Mapa final'!$AA$17="Catastrófico"),CONCATENATE("R1C",'Mapa final'!$O$17),"")</f>
        <v/>
      </c>
      <c r="AJ26" s="176" t="str">
        <f>IF(AND('Mapa final'!$Y$18="Media",'Mapa final'!$AA$18="Catastrófico"),CONCATENATE("R1C",'Mapa final'!$O$18),"")</f>
        <v/>
      </c>
      <c r="AK26" s="176" t="str">
        <f>IF(AND('Mapa final'!#REF!="Media",'Mapa final'!#REF!="Catastrófico"),CONCATENATE("R1C",'Mapa final'!#REF!),"")</f>
        <v>#ERROR!</v>
      </c>
      <c r="AL26" s="176" t="str">
        <f>IF(AND('Mapa final'!#REF!="Media",'Mapa final'!#REF!="Catastrófico"),CONCATENATE("R1C",'Mapa final'!#REF!),"")</f>
        <v>#ERROR!</v>
      </c>
      <c r="AM26" s="177" t="str">
        <f>IF(AND('Mapa final'!#REF!="Media",'Mapa final'!#REF!="Catastrófico"),CONCATENATE("R1C",'Mapa final'!#REF!),"")</f>
        <v>#ERROR!</v>
      </c>
      <c r="AN26" s="129"/>
      <c r="AO26" s="201" t="s">
        <v>137</v>
      </c>
      <c r="AP26" s="144"/>
      <c r="AQ26" s="144"/>
      <c r="AR26" s="144"/>
      <c r="AS26" s="144"/>
      <c r="AT26" s="145"/>
    </row>
    <row r="27" ht="15.0" customHeight="1">
      <c r="B27" s="130"/>
      <c r="D27" s="8"/>
      <c r="E27" s="7"/>
      <c r="I27" s="8"/>
      <c r="J27" s="195" t="str">
        <f>IF(AND('Mapa final'!$Y$21="Media",'Mapa final'!$AA$21="Leve"),CONCATENATE("R2C",'Mapa final'!$O$21),"")</f>
        <v/>
      </c>
      <c r="K27" s="196" t="str">
        <f>IF(AND('Mapa final'!#REF!="Media",'Mapa final'!#REF!="Leve"),CONCATENATE("R2C",'Mapa final'!#REF!),"")</f>
        <v>#ERROR!</v>
      </c>
      <c r="L27" s="196" t="str">
        <f>IF(AND('Mapa final'!#REF!="Media",'Mapa final'!#REF!="Leve"),CONCATENATE("R2C",'Mapa final'!#REF!),"")</f>
        <v>#ERROR!</v>
      </c>
      <c r="M27" s="196" t="str">
        <f>IF(AND('Mapa final'!#REF!="Media",'Mapa final'!#REF!="Leve"),CONCATENATE("R2C",'Mapa final'!#REF!),"")</f>
        <v>#ERROR!</v>
      </c>
      <c r="N27" s="196" t="str">
        <f>IF(AND('Mapa final'!$Y$22="Media",'Mapa final'!$AA$22="Leve"),CONCATENATE("R2C",'Mapa final'!$O$22),"")</f>
        <v/>
      </c>
      <c r="O27" s="197" t="str">
        <f>IF(AND('Mapa final'!$Y$23="Media",'Mapa final'!$AA$23="Leve"),CONCATENATE("R2C",'Mapa final'!$O$23),"")</f>
        <v/>
      </c>
      <c r="P27" s="195" t="str">
        <f>IF(AND('Mapa final'!$Y$21="Media",'Mapa final'!$AA$21="Menor"),CONCATENATE("R2C",'Mapa final'!$O$21),"")</f>
        <v/>
      </c>
      <c r="Q27" s="196" t="str">
        <f>IF(AND('Mapa final'!#REF!="Media",'Mapa final'!#REF!="Menor"),CONCATENATE("R2C",'Mapa final'!#REF!),"")</f>
        <v>#ERROR!</v>
      </c>
      <c r="R27" s="196" t="str">
        <f>IF(AND('Mapa final'!#REF!="Media",'Mapa final'!#REF!="Menor"),CONCATENATE("R2C",'Mapa final'!#REF!),"")</f>
        <v>#ERROR!</v>
      </c>
      <c r="S27" s="196" t="str">
        <f>IF(AND('Mapa final'!#REF!="Media",'Mapa final'!#REF!="Menor"),CONCATENATE("R2C",'Mapa final'!#REF!),"")</f>
        <v>#ERROR!</v>
      </c>
      <c r="T27" s="196" t="str">
        <f>IF(AND('Mapa final'!$Y$22="Media",'Mapa final'!$AA$22="Menor"),CONCATENATE("R2C",'Mapa final'!$O$22),"")</f>
        <v/>
      </c>
      <c r="U27" s="197" t="str">
        <f>IF(AND('Mapa final'!$Y$23="Media",'Mapa final'!$AA$23="Menor"),CONCATENATE("R2C",'Mapa final'!$O$23),"")</f>
        <v/>
      </c>
      <c r="V27" s="195" t="str">
        <f>IF(AND('Mapa final'!$Y$21="Media",'Mapa final'!$AA$21="Moderado"),CONCATENATE("R2C",'Mapa final'!$O$21),"")</f>
        <v/>
      </c>
      <c r="W27" s="196" t="str">
        <f>IF(AND('Mapa final'!#REF!="Media",'Mapa final'!#REF!="Moderado"),CONCATENATE("R2C",'Mapa final'!#REF!),"")</f>
        <v>#ERROR!</v>
      </c>
      <c r="X27" s="196" t="str">
        <f>IF(AND('Mapa final'!#REF!="Media",'Mapa final'!#REF!="Moderado"),CONCATENATE("R2C",'Mapa final'!#REF!),"")</f>
        <v>#ERROR!</v>
      </c>
      <c r="Y27" s="196" t="str">
        <f>IF(AND('Mapa final'!#REF!="Media",'Mapa final'!#REF!="Moderado"),CONCATENATE("R2C",'Mapa final'!#REF!),"")</f>
        <v>#ERROR!</v>
      </c>
      <c r="Z27" s="196" t="str">
        <f>IF(AND('Mapa final'!$Y$22="Media",'Mapa final'!$AA$22="Moderado"),CONCATENATE("R2C",'Mapa final'!$O$22),"")</f>
        <v/>
      </c>
      <c r="AA27" s="197" t="str">
        <f>IF(AND('Mapa final'!$Y$23="Media",'Mapa final'!$AA$23="Moderado"),CONCATENATE("R2C",'Mapa final'!$O$23),"")</f>
        <v/>
      </c>
      <c r="AB27" s="179" t="str">
        <f>IF(AND('Mapa final'!$Y$21="Media",'Mapa final'!$AA$21="Mayor"),CONCATENATE("R2C",'Mapa final'!$O$21),"")</f>
        <v/>
      </c>
      <c r="AC27" s="180" t="str">
        <f>IF(AND('Mapa final'!#REF!="Media",'Mapa final'!#REF!="Mayor"),CONCATENATE("R2C",'Mapa final'!#REF!),"")</f>
        <v>#ERROR!</v>
      </c>
      <c r="AD27" s="180" t="str">
        <f>IF(AND('Mapa final'!#REF!="Media",'Mapa final'!#REF!="Mayor"),CONCATENATE("R2C",'Mapa final'!#REF!),"")</f>
        <v>#ERROR!</v>
      </c>
      <c r="AE27" s="180" t="str">
        <f>IF(AND('Mapa final'!#REF!="Media",'Mapa final'!#REF!="Mayor"),CONCATENATE("R2C",'Mapa final'!#REF!),"")</f>
        <v>#ERROR!</v>
      </c>
      <c r="AF27" s="180" t="str">
        <f>IF(AND('Mapa final'!$Y$22="Media",'Mapa final'!$AA$22="Mayor"),CONCATENATE("R2C",'Mapa final'!$O$22),"")</f>
        <v/>
      </c>
      <c r="AG27" s="181" t="str">
        <f>IF(AND('Mapa final'!$Y$23="Media",'Mapa final'!$AA$23="Mayor"),CONCATENATE("R2C",'Mapa final'!$O$23),"")</f>
        <v/>
      </c>
      <c r="AH27" s="182" t="str">
        <f>IF(AND('Mapa final'!$Y$21="Media",'Mapa final'!$AA$21="Catastrófico"),CONCATENATE("R2C",'Mapa final'!$O$21),"")</f>
        <v/>
      </c>
      <c r="AI27" s="183" t="str">
        <f>IF(AND('Mapa final'!#REF!="Media",'Mapa final'!#REF!="Catastrófico"),CONCATENATE("R2C",'Mapa final'!#REF!),"")</f>
        <v>#ERROR!</v>
      </c>
      <c r="AJ27" s="183" t="str">
        <f>IF(AND('Mapa final'!#REF!="Media",'Mapa final'!#REF!="Catastrófico"),CONCATENATE("R2C",'Mapa final'!#REF!),"")</f>
        <v>#ERROR!</v>
      </c>
      <c r="AK27" s="183" t="str">
        <f>IF(AND('Mapa final'!#REF!="Media",'Mapa final'!#REF!="Catastrófico"),CONCATENATE("R2C",'Mapa final'!#REF!),"")</f>
        <v>#ERROR!</v>
      </c>
      <c r="AL27" s="183" t="str">
        <f>IF(AND('Mapa final'!$Y$22="Media",'Mapa final'!$AA$22="Catastrófico"),CONCATENATE("R2C",'Mapa final'!$O$22),"")</f>
        <v/>
      </c>
      <c r="AM27" s="184" t="str">
        <f>IF(AND('Mapa final'!$Y$23="Media",'Mapa final'!$AA$23="Catastrófico"),CONCATENATE("R2C",'Mapa final'!$O$23),"")</f>
        <v/>
      </c>
      <c r="AN27" s="129"/>
      <c r="AO27" s="148"/>
      <c r="AT27" s="149"/>
    </row>
    <row r="28" ht="15.0" customHeight="1">
      <c r="B28" s="130"/>
      <c r="D28" s="8"/>
      <c r="E28" s="7"/>
      <c r="I28" s="8"/>
      <c r="J28" s="195" t="str">
        <f>IF(AND('Mapa final'!$Y$26="Media",'Mapa final'!$AA$26="Leve"),CONCATENATE("R3C",'Mapa final'!$O$26),"")</f>
        <v/>
      </c>
      <c r="K28" s="196" t="str">
        <f>IF(AND('Mapa final'!$Y$27="Media",'Mapa final'!$AA$27="Leve"),CONCATENATE("R3C",'Mapa final'!$O$27),"")</f>
        <v/>
      </c>
      <c r="L28" s="196" t="str">
        <f>IF(AND('Mapa final'!$Y$28="Media",'Mapa final'!$AA$28="Leve"),CONCATENATE("R3C",'Mapa final'!$O$28),"")</f>
        <v/>
      </c>
      <c r="M28" s="196" t="str">
        <f>IF(AND('Mapa final'!#REF!="Media",'Mapa final'!#REF!="Leve"),CONCATENATE("R3C",'Mapa final'!#REF!),"")</f>
        <v>#ERROR!</v>
      </c>
      <c r="N28" s="196" t="str">
        <f>IF(AND('Mapa final'!#REF!="Media",'Mapa final'!#REF!="Leve"),CONCATENATE("R3C",'Mapa final'!#REF!),"")</f>
        <v>#ERROR!</v>
      </c>
      <c r="O28" s="197" t="str">
        <f>IF(AND('Mapa final'!#REF!="Media",'Mapa final'!#REF!="Leve"),CONCATENATE("R3C",'Mapa final'!#REF!),"")</f>
        <v>#ERROR!</v>
      </c>
      <c r="P28" s="195" t="str">
        <f>IF(AND('Mapa final'!$Y$26="Media",'Mapa final'!$AA$26="Menor"),CONCATENATE("R3C",'Mapa final'!$O$26),"")</f>
        <v/>
      </c>
      <c r="Q28" s="196" t="str">
        <f>IF(AND('Mapa final'!$Y$27="Media",'Mapa final'!$AA$27="Menor"),CONCATENATE("R3C",'Mapa final'!$O$27),"")</f>
        <v/>
      </c>
      <c r="R28" s="196" t="str">
        <f>IF(AND('Mapa final'!$Y$28="Media",'Mapa final'!$AA$28="Menor"),CONCATENATE("R3C",'Mapa final'!$O$28),"")</f>
        <v/>
      </c>
      <c r="S28" s="196" t="str">
        <f>IF(AND('Mapa final'!#REF!="Media",'Mapa final'!#REF!="Menor"),CONCATENATE("R3C",'Mapa final'!#REF!),"")</f>
        <v>#ERROR!</v>
      </c>
      <c r="T28" s="196" t="str">
        <f>IF(AND('Mapa final'!#REF!="Media",'Mapa final'!#REF!="Menor"),CONCATENATE("R3C",'Mapa final'!#REF!),"")</f>
        <v>#ERROR!</v>
      </c>
      <c r="U28" s="197" t="str">
        <f>IF(AND('Mapa final'!#REF!="Media",'Mapa final'!#REF!="Menor"),CONCATENATE("R3C",'Mapa final'!#REF!),"")</f>
        <v>#ERROR!</v>
      </c>
      <c r="V28" s="195" t="str">
        <f>IF(AND('Mapa final'!$Y$26="Media",'Mapa final'!$AA$26="Moderado"),CONCATENATE("R3C",'Mapa final'!$O$26),"")</f>
        <v/>
      </c>
      <c r="W28" s="196" t="str">
        <f>IF(AND('Mapa final'!$Y$27="Media",'Mapa final'!$AA$27="Moderado"),CONCATENATE("R3C",'Mapa final'!$O$27),"")</f>
        <v/>
      </c>
      <c r="X28" s="196" t="str">
        <f>IF(AND('Mapa final'!$Y$28="Media",'Mapa final'!$AA$28="Moderado"),CONCATENATE("R3C",'Mapa final'!$O$28),"")</f>
        <v/>
      </c>
      <c r="Y28" s="196" t="str">
        <f>IF(AND('Mapa final'!#REF!="Media",'Mapa final'!#REF!="Moderado"),CONCATENATE("R3C",'Mapa final'!#REF!),"")</f>
        <v>#ERROR!</v>
      </c>
      <c r="Z28" s="196" t="str">
        <f>IF(AND('Mapa final'!#REF!="Media",'Mapa final'!#REF!="Moderado"),CONCATENATE("R3C",'Mapa final'!#REF!),"")</f>
        <v>#ERROR!</v>
      </c>
      <c r="AA28" s="197" t="str">
        <f>IF(AND('Mapa final'!#REF!="Media",'Mapa final'!#REF!="Moderado"),CONCATENATE("R3C",'Mapa final'!#REF!),"")</f>
        <v>#ERROR!</v>
      </c>
      <c r="AB28" s="179" t="str">
        <f>IF(AND('Mapa final'!$Y$26="Media",'Mapa final'!$AA$26="Mayor"),CONCATENATE("R3C",'Mapa final'!$O$26),"")</f>
        <v/>
      </c>
      <c r="AC28" s="180" t="str">
        <f>IF(AND('Mapa final'!$Y$27="Media",'Mapa final'!$AA$27="Mayor"),CONCATENATE("R3C",'Mapa final'!$O$27),"")</f>
        <v/>
      </c>
      <c r="AD28" s="180" t="str">
        <f>IF(AND('Mapa final'!$Y$28="Media",'Mapa final'!$AA$28="Mayor"),CONCATENATE("R3C",'Mapa final'!$O$28),"")</f>
        <v/>
      </c>
      <c r="AE28" s="180" t="str">
        <f>IF(AND('Mapa final'!#REF!="Media",'Mapa final'!#REF!="Mayor"),CONCATENATE("R3C",'Mapa final'!#REF!),"")</f>
        <v>#ERROR!</v>
      </c>
      <c r="AF28" s="180" t="str">
        <f>IF(AND('Mapa final'!#REF!="Media",'Mapa final'!#REF!="Mayor"),CONCATENATE("R3C",'Mapa final'!#REF!),"")</f>
        <v>#ERROR!</v>
      </c>
      <c r="AG28" s="181" t="str">
        <f>IF(AND('Mapa final'!#REF!="Media",'Mapa final'!#REF!="Mayor"),CONCATENATE("R3C",'Mapa final'!#REF!),"")</f>
        <v>#ERROR!</v>
      </c>
      <c r="AH28" s="182" t="str">
        <f>IF(AND('Mapa final'!$Y$26="Media",'Mapa final'!$AA$26="Catastrófico"),CONCATENATE("R3C",'Mapa final'!$O$26),"")</f>
        <v/>
      </c>
      <c r="AI28" s="183" t="str">
        <f>IF(AND('Mapa final'!$Y$27="Media",'Mapa final'!$AA$27="Catastrófico"),CONCATENATE("R3C",'Mapa final'!$O$27),"")</f>
        <v/>
      </c>
      <c r="AJ28" s="183" t="str">
        <f>IF(AND('Mapa final'!$Y$28="Media",'Mapa final'!$AA$28="Catastrófico"),CONCATENATE("R3C",'Mapa final'!$O$28),"")</f>
        <v/>
      </c>
      <c r="AK28" s="183" t="str">
        <f>IF(AND('Mapa final'!#REF!="Media",'Mapa final'!#REF!="Catastrófico"),CONCATENATE("R3C",'Mapa final'!#REF!),"")</f>
        <v>#ERROR!</v>
      </c>
      <c r="AL28" s="183" t="str">
        <f>IF(AND('Mapa final'!#REF!="Media",'Mapa final'!#REF!="Catastrófico"),CONCATENATE("R3C",'Mapa final'!#REF!),"")</f>
        <v>#ERROR!</v>
      </c>
      <c r="AM28" s="184" t="str">
        <f>IF(AND('Mapa final'!#REF!="Media",'Mapa final'!#REF!="Catastrófico"),CONCATENATE("R3C",'Mapa final'!#REF!),"")</f>
        <v>#ERROR!</v>
      </c>
      <c r="AN28" s="129"/>
      <c r="AO28" s="148"/>
      <c r="AT28" s="149"/>
    </row>
    <row r="29" ht="15.0" customHeight="1">
      <c r="B29" s="130"/>
      <c r="D29" s="8"/>
      <c r="E29" s="7"/>
      <c r="I29" s="8"/>
      <c r="J29" s="195" t="str">
        <f>IF(AND('Mapa final'!$Y$31="Media",'Mapa final'!$AA$31="Leve"),CONCATENATE("R4C",'Mapa final'!$O$31),"")</f>
        <v/>
      </c>
      <c r="K29" s="196" t="str">
        <f>IF(AND('Mapa final'!$Y$32="Media",'Mapa final'!$AA$32="Leve"),CONCATENATE("R4C",'Mapa final'!$O$32),"")</f>
        <v/>
      </c>
      <c r="L29" s="196" t="str">
        <f>IF(AND('Mapa final'!#REF!="Media",'Mapa final'!#REF!="Leve"),CONCATENATE("R4C",'Mapa final'!#REF!),"")</f>
        <v>#ERROR!</v>
      </c>
      <c r="M29" s="196" t="str">
        <f>IF(AND('Mapa final'!$Y$33="Media",'Mapa final'!$AA$33="Leve"),CONCATENATE("R4C",'Mapa final'!$O$33),"")</f>
        <v/>
      </c>
      <c r="N29" s="196" t="str">
        <f>IF(AND('Mapa final'!#REF!="Media",'Mapa final'!#REF!="Leve"),CONCATENATE("R4C",'Mapa final'!#REF!),"")</f>
        <v>#ERROR!</v>
      </c>
      <c r="O29" s="197" t="str">
        <f>IF(AND('Mapa final'!#REF!="Media",'Mapa final'!#REF!="Leve"),CONCATENATE("R4C",'Mapa final'!#REF!),"")</f>
        <v>#ERROR!</v>
      </c>
      <c r="P29" s="195" t="str">
        <f>IF(AND('Mapa final'!$Y$31="Media",'Mapa final'!$AA$31="Menor"),CONCATENATE("R4C",'Mapa final'!$O$31),"")</f>
        <v/>
      </c>
      <c r="Q29" s="196" t="str">
        <f>IF(AND('Mapa final'!$Y$32="Media",'Mapa final'!$AA$32="Menor"),CONCATENATE("R4C",'Mapa final'!$O$32),"")</f>
        <v/>
      </c>
      <c r="R29" s="196" t="str">
        <f>IF(AND('Mapa final'!#REF!="Media",'Mapa final'!#REF!="Menor"),CONCATENATE("R4C",'Mapa final'!#REF!),"")</f>
        <v>#ERROR!</v>
      </c>
      <c r="S29" s="196" t="str">
        <f>IF(AND('Mapa final'!$Y$33="Media",'Mapa final'!$AA$33="Menor"),CONCATENATE("R4C",'Mapa final'!$O$33),"")</f>
        <v/>
      </c>
      <c r="T29" s="196" t="str">
        <f>IF(AND('Mapa final'!#REF!="Media",'Mapa final'!#REF!="Menor"),CONCATENATE("R4C",'Mapa final'!#REF!),"")</f>
        <v>#ERROR!</v>
      </c>
      <c r="U29" s="197" t="str">
        <f>IF(AND('Mapa final'!#REF!="Media",'Mapa final'!#REF!="Menor"),CONCATENATE("R4C",'Mapa final'!#REF!),"")</f>
        <v>#ERROR!</v>
      </c>
      <c r="V29" s="195" t="str">
        <f>IF(AND('Mapa final'!$Y$31="Media",'Mapa final'!$AA$31="Moderado"),CONCATENATE("R4C",'Mapa final'!$O$31),"")</f>
        <v/>
      </c>
      <c r="W29" s="196" t="str">
        <f>IF(AND('Mapa final'!$Y$32="Media",'Mapa final'!$AA$32="Moderado"),CONCATENATE("R4C",'Mapa final'!$O$32),"")</f>
        <v/>
      </c>
      <c r="X29" s="196" t="str">
        <f>IF(AND('Mapa final'!#REF!="Media",'Mapa final'!#REF!="Moderado"),CONCATENATE("R4C",'Mapa final'!#REF!),"")</f>
        <v>#ERROR!</v>
      </c>
      <c r="Y29" s="196" t="str">
        <f>IF(AND('Mapa final'!$Y$33="Media",'Mapa final'!$AA$33="Moderado"),CONCATENATE("R4C",'Mapa final'!$O$33),"")</f>
        <v/>
      </c>
      <c r="Z29" s="196" t="str">
        <f>IF(AND('Mapa final'!#REF!="Media",'Mapa final'!#REF!="Moderado"),CONCATENATE("R4C",'Mapa final'!#REF!),"")</f>
        <v>#ERROR!</v>
      </c>
      <c r="AA29" s="197" t="str">
        <f>IF(AND('Mapa final'!#REF!="Media",'Mapa final'!#REF!="Moderado"),CONCATENATE("R4C",'Mapa final'!#REF!),"")</f>
        <v>#ERROR!</v>
      </c>
      <c r="AB29" s="179" t="str">
        <f>IF(AND('Mapa final'!$Y$31="Media",'Mapa final'!$AA$31="Mayor"),CONCATENATE("R4C",'Mapa final'!$O$31),"")</f>
        <v/>
      </c>
      <c r="AC29" s="180" t="str">
        <f>IF(AND('Mapa final'!$Y$32="Media",'Mapa final'!$AA$32="Mayor"),CONCATENATE("R4C",'Mapa final'!$O$32),"")</f>
        <v/>
      </c>
      <c r="AD29" s="180" t="str">
        <f>IF(AND('Mapa final'!#REF!="Media",'Mapa final'!#REF!="Mayor"),CONCATENATE("R4C",'Mapa final'!#REF!),"")</f>
        <v>#ERROR!</v>
      </c>
      <c r="AE29" s="180" t="str">
        <f>IF(AND('Mapa final'!$Y$33="Media",'Mapa final'!$AA$33="Mayor"),CONCATENATE("R4C",'Mapa final'!$O$33),"")</f>
        <v/>
      </c>
      <c r="AF29" s="180" t="str">
        <f>IF(AND('Mapa final'!#REF!="Media",'Mapa final'!#REF!="Mayor"),CONCATENATE("R4C",'Mapa final'!#REF!),"")</f>
        <v>#ERROR!</v>
      </c>
      <c r="AG29" s="181" t="str">
        <f>IF(AND('Mapa final'!#REF!="Media",'Mapa final'!#REF!="Mayor"),CONCATENATE("R4C",'Mapa final'!#REF!),"")</f>
        <v>#ERROR!</v>
      </c>
      <c r="AH29" s="182" t="str">
        <f>IF(AND('Mapa final'!$Y$31="Media",'Mapa final'!$AA$31="Catastrófico"),CONCATENATE("R4C",'Mapa final'!$O$31),"")</f>
        <v/>
      </c>
      <c r="AI29" s="183" t="str">
        <f>IF(AND('Mapa final'!$Y$32="Media",'Mapa final'!$AA$32="Catastrófico"),CONCATENATE("R4C",'Mapa final'!$O$32),"")</f>
        <v/>
      </c>
      <c r="AJ29" s="183" t="str">
        <f>IF(AND('Mapa final'!#REF!="Media",'Mapa final'!#REF!="Catastrófico"),CONCATENATE("R4C",'Mapa final'!#REF!),"")</f>
        <v>#ERROR!</v>
      </c>
      <c r="AK29" s="183" t="str">
        <f>IF(AND('Mapa final'!$Y$33="Media",'Mapa final'!$AA$33="Catastrófico"),CONCATENATE("R4C",'Mapa final'!$O$33),"")</f>
        <v/>
      </c>
      <c r="AL29" s="183" t="str">
        <f>IF(AND('Mapa final'!#REF!="Media",'Mapa final'!#REF!="Catastrófico"),CONCATENATE("R4C",'Mapa final'!#REF!),"")</f>
        <v>#ERROR!</v>
      </c>
      <c r="AM29" s="184" t="str">
        <f>IF(AND('Mapa final'!#REF!="Media",'Mapa final'!#REF!="Catastrófico"),CONCATENATE("R4C",'Mapa final'!#REF!),"")</f>
        <v>#ERROR!</v>
      </c>
      <c r="AN29" s="129"/>
      <c r="AO29" s="148"/>
      <c r="AT29" s="149"/>
    </row>
    <row r="30" ht="15.0" customHeight="1">
      <c r="B30" s="130"/>
      <c r="D30" s="8"/>
      <c r="E30" s="7"/>
      <c r="I30" s="8"/>
      <c r="J30" s="195" t="str">
        <f>IF(AND('Mapa final'!$Y$36="Media",'Mapa final'!$AA$36="Leve"),CONCATENATE("R5C",'Mapa final'!$O$36),"")</f>
        <v/>
      </c>
      <c r="K30" s="196" t="str">
        <f>IF(AND('Mapa final'!$Y$37="Media",'Mapa final'!$AA$37="Leve"),CONCATENATE("R5C",'Mapa final'!$O$37),"")</f>
        <v/>
      </c>
      <c r="L30" s="196" t="str">
        <f>IF(AND('Mapa final'!$Y$38="Media",'Mapa final'!$AA$38="Leve"),CONCATENATE("R5C",'Mapa final'!$O$38),"")</f>
        <v/>
      </c>
      <c r="M30" s="196" t="str">
        <f>IF(AND('Mapa final'!#REF!="Media",'Mapa final'!#REF!="Leve"),CONCATENATE("R5C",'Mapa final'!#REF!),"")</f>
        <v>#ERROR!</v>
      </c>
      <c r="N30" s="196" t="str">
        <f>IF(AND('Mapa final'!#REF!="Media",'Mapa final'!#REF!="Leve"),CONCATENATE("R5C",'Mapa final'!#REF!),"")</f>
        <v>#ERROR!</v>
      </c>
      <c r="O30" s="197" t="str">
        <f>IF(AND('Mapa final'!#REF!="Media",'Mapa final'!#REF!="Leve"),CONCATENATE("R5C",'Mapa final'!#REF!),"")</f>
        <v>#ERROR!</v>
      </c>
      <c r="P30" s="195" t="str">
        <f>IF(AND('Mapa final'!$Y$36="Media",'Mapa final'!$AA$36="Menor"),CONCATENATE("R5C",'Mapa final'!$O$36),"")</f>
        <v/>
      </c>
      <c r="Q30" s="196" t="str">
        <f>IF(AND('Mapa final'!$Y$37="Media",'Mapa final'!$AA$37="Menor"),CONCATENATE("R5C",'Mapa final'!$O$37),"")</f>
        <v/>
      </c>
      <c r="R30" s="196" t="str">
        <f>IF(AND('Mapa final'!$Y$38="Media",'Mapa final'!$AA$38="Menor"),CONCATENATE("R5C",'Mapa final'!$O$38),"")</f>
        <v/>
      </c>
      <c r="S30" s="196" t="str">
        <f>IF(AND('Mapa final'!#REF!="Media",'Mapa final'!#REF!="Menor"),CONCATENATE("R5C",'Mapa final'!#REF!),"")</f>
        <v>#ERROR!</v>
      </c>
      <c r="T30" s="196" t="str">
        <f>IF(AND('Mapa final'!#REF!="Media",'Mapa final'!#REF!="Menor"),CONCATENATE("R5C",'Mapa final'!#REF!),"")</f>
        <v>#ERROR!</v>
      </c>
      <c r="U30" s="197" t="str">
        <f>IF(AND('Mapa final'!#REF!="Media",'Mapa final'!#REF!="Menor"),CONCATENATE("R5C",'Mapa final'!#REF!),"")</f>
        <v>#ERROR!</v>
      </c>
      <c r="V30" s="195" t="str">
        <f>IF(AND('Mapa final'!$Y$36="Media",'Mapa final'!$AA$36="Moderado"),CONCATENATE("R5C",'Mapa final'!$O$36),"")</f>
        <v/>
      </c>
      <c r="W30" s="196" t="str">
        <f>IF(AND('Mapa final'!$Y$37="Media",'Mapa final'!$AA$37="Moderado"),CONCATENATE("R5C",'Mapa final'!$O$37),"")</f>
        <v/>
      </c>
      <c r="X30" s="196" t="str">
        <f>IF(AND('Mapa final'!$Y$38="Media",'Mapa final'!$AA$38="Moderado"),CONCATENATE("R5C",'Mapa final'!$O$38),"")</f>
        <v/>
      </c>
      <c r="Y30" s="196" t="str">
        <f>IF(AND('Mapa final'!#REF!="Media",'Mapa final'!#REF!="Moderado"),CONCATENATE("R5C",'Mapa final'!#REF!),"")</f>
        <v>#ERROR!</v>
      </c>
      <c r="Z30" s="196" t="str">
        <f>IF(AND('Mapa final'!#REF!="Media",'Mapa final'!#REF!="Moderado"),CONCATENATE("R5C",'Mapa final'!#REF!),"")</f>
        <v>#ERROR!</v>
      </c>
      <c r="AA30" s="197" t="str">
        <f>IF(AND('Mapa final'!#REF!="Media",'Mapa final'!#REF!="Moderado"),CONCATENATE("R5C",'Mapa final'!#REF!),"")</f>
        <v>#ERROR!</v>
      </c>
      <c r="AB30" s="179" t="str">
        <f>IF(AND('Mapa final'!$Y$36="Media",'Mapa final'!$AA$36="Mayor"),CONCATENATE("R5C",'Mapa final'!$O$36),"")</f>
        <v/>
      </c>
      <c r="AC30" s="180" t="str">
        <f>IF(AND('Mapa final'!$Y$37="Media",'Mapa final'!$AA$37="Mayor"),CONCATENATE("R5C",'Mapa final'!$O$37),"")</f>
        <v/>
      </c>
      <c r="AD30" s="180" t="str">
        <f>IF(AND('Mapa final'!$Y$38="Media",'Mapa final'!$AA$38="Mayor"),CONCATENATE("R5C",'Mapa final'!$O$38),"")</f>
        <v/>
      </c>
      <c r="AE30" s="180" t="str">
        <f>IF(AND('Mapa final'!#REF!="Media",'Mapa final'!#REF!="Mayor"),CONCATENATE("R5C",'Mapa final'!#REF!),"")</f>
        <v>#ERROR!</v>
      </c>
      <c r="AF30" s="180" t="str">
        <f>IF(AND('Mapa final'!#REF!="Media",'Mapa final'!#REF!="Mayor"),CONCATENATE("R5C",'Mapa final'!#REF!),"")</f>
        <v>#ERROR!</v>
      </c>
      <c r="AG30" s="181" t="str">
        <f>IF(AND('Mapa final'!#REF!="Media",'Mapa final'!#REF!="Mayor"),CONCATENATE("R5C",'Mapa final'!#REF!),"")</f>
        <v>#ERROR!</v>
      </c>
      <c r="AH30" s="182" t="str">
        <f>IF(AND('Mapa final'!$Y$36="Media",'Mapa final'!$AA$36="Catastrófico"),CONCATENATE("R5C",'Mapa final'!$O$36),"")</f>
        <v/>
      </c>
      <c r="AI30" s="183" t="str">
        <f>IF(AND('Mapa final'!$Y$37="Media",'Mapa final'!$AA$37="Catastrófico"),CONCATENATE("R5C",'Mapa final'!$O$37),"")</f>
        <v/>
      </c>
      <c r="AJ30" s="183" t="str">
        <f>IF(AND('Mapa final'!$Y$38="Media",'Mapa final'!$AA$38="Catastrófico"),CONCATENATE("R5C",'Mapa final'!$O$38),"")</f>
        <v/>
      </c>
      <c r="AK30" s="183" t="str">
        <f>IF(AND('Mapa final'!#REF!="Media",'Mapa final'!#REF!="Catastrófico"),CONCATENATE("R5C",'Mapa final'!#REF!),"")</f>
        <v>#ERROR!</v>
      </c>
      <c r="AL30" s="183" t="str">
        <f>IF(AND('Mapa final'!#REF!="Media",'Mapa final'!#REF!="Catastrófico"),CONCATENATE("R5C",'Mapa final'!#REF!),"")</f>
        <v>#ERROR!</v>
      </c>
      <c r="AM30" s="184" t="str">
        <f>IF(AND('Mapa final'!#REF!="Media",'Mapa final'!#REF!="Catastrófico"),CONCATENATE("R5C",'Mapa final'!#REF!),"")</f>
        <v>#ERROR!</v>
      </c>
      <c r="AN30" s="129"/>
      <c r="AO30" s="148"/>
      <c r="AT30" s="149"/>
    </row>
    <row r="31" ht="15.0" customHeight="1">
      <c r="B31" s="130"/>
      <c r="D31" s="8"/>
      <c r="E31" s="7"/>
      <c r="I31" s="8"/>
      <c r="J31" s="195" t="str">
        <f>IF(AND('Mapa final'!$Y$41="Media",'Mapa final'!$AA$41="Leve"),CONCATENATE("R6C",'Mapa final'!$O$41),"")</f>
        <v/>
      </c>
      <c r="K31" s="196" t="str">
        <f>IF(AND('Mapa final'!$Y$42="Media",'Mapa final'!$AA$42="Leve"),CONCATENATE("R6C",'Mapa final'!$O$42),"")</f>
        <v/>
      </c>
      <c r="L31" s="196" t="str">
        <f>IF(AND('Mapa final'!$Y$43="Media",'Mapa final'!$AA$43="Leve"),CONCATENATE("R6C",'Mapa final'!$O$43),"")</f>
        <v/>
      </c>
      <c r="M31" s="196" t="str">
        <f>IF(AND('Mapa final'!#REF!="Media",'Mapa final'!#REF!="Leve"),CONCATENATE("R6C",'Mapa final'!#REF!),"")</f>
        <v>#ERROR!</v>
      </c>
      <c r="N31" s="196" t="str">
        <f>IF(AND('Mapa final'!#REF!="Media",'Mapa final'!#REF!="Leve"),CONCATENATE("R6C",'Mapa final'!#REF!),"")</f>
        <v>#ERROR!</v>
      </c>
      <c r="O31" s="197" t="str">
        <f>IF(AND('Mapa final'!#REF!="Media",'Mapa final'!#REF!="Leve"),CONCATENATE("R6C",'Mapa final'!#REF!),"")</f>
        <v>#ERROR!</v>
      </c>
      <c r="P31" s="195" t="str">
        <f>IF(AND('Mapa final'!$Y$41="Media",'Mapa final'!$AA$41="Menor"),CONCATENATE("R6C",'Mapa final'!$O$41),"")</f>
        <v/>
      </c>
      <c r="Q31" s="196" t="str">
        <f>IF(AND('Mapa final'!$Y$42="Media",'Mapa final'!$AA$42="Menor"),CONCATENATE("R6C",'Mapa final'!$O$42),"")</f>
        <v/>
      </c>
      <c r="R31" s="196" t="str">
        <f>IF(AND('Mapa final'!$Y$43="Media",'Mapa final'!$AA$43="Menor"),CONCATENATE("R6C",'Mapa final'!$O$43),"")</f>
        <v/>
      </c>
      <c r="S31" s="196" t="str">
        <f>IF(AND('Mapa final'!#REF!="Media",'Mapa final'!#REF!="Menor"),CONCATENATE("R6C",'Mapa final'!#REF!),"")</f>
        <v>#ERROR!</v>
      </c>
      <c r="T31" s="196" t="str">
        <f>IF(AND('Mapa final'!#REF!="Media",'Mapa final'!#REF!="Menor"),CONCATENATE("R6C",'Mapa final'!#REF!),"")</f>
        <v>#ERROR!</v>
      </c>
      <c r="U31" s="197" t="str">
        <f>IF(AND('Mapa final'!#REF!="Media",'Mapa final'!#REF!="Menor"),CONCATENATE("R6C",'Mapa final'!#REF!),"")</f>
        <v>#ERROR!</v>
      </c>
      <c r="V31" s="195" t="str">
        <f>IF(AND('Mapa final'!$Y$41="Media",'Mapa final'!$AA$41="Moderado"),CONCATENATE("R6C",'Mapa final'!$O$41),"")</f>
        <v/>
      </c>
      <c r="W31" s="196" t="str">
        <f>IF(AND('Mapa final'!$Y$42="Media",'Mapa final'!$AA$42="Moderado"),CONCATENATE("R6C",'Mapa final'!$O$42),"")</f>
        <v/>
      </c>
      <c r="X31" s="196" t="str">
        <f>IF(AND('Mapa final'!$Y$43="Media",'Mapa final'!$AA$43="Moderado"),CONCATENATE("R6C",'Mapa final'!$O$43),"")</f>
        <v/>
      </c>
      <c r="Y31" s="196" t="str">
        <f>IF(AND('Mapa final'!#REF!="Media",'Mapa final'!#REF!="Moderado"),CONCATENATE("R6C",'Mapa final'!#REF!),"")</f>
        <v>#ERROR!</v>
      </c>
      <c r="Z31" s="196" t="str">
        <f>IF(AND('Mapa final'!#REF!="Media",'Mapa final'!#REF!="Moderado"),CONCATENATE("R6C",'Mapa final'!#REF!),"")</f>
        <v>#ERROR!</v>
      </c>
      <c r="AA31" s="197" t="str">
        <f>IF(AND('Mapa final'!#REF!="Media",'Mapa final'!#REF!="Moderado"),CONCATENATE("R6C",'Mapa final'!#REF!),"")</f>
        <v>#ERROR!</v>
      </c>
      <c r="AB31" s="179" t="str">
        <f>IF(AND('Mapa final'!$Y$41="Media",'Mapa final'!$AA$41="Mayor"),CONCATENATE("R6C",'Mapa final'!$O$41),"")</f>
        <v/>
      </c>
      <c r="AC31" s="180" t="str">
        <f>IF(AND('Mapa final'!$Y$42="Media",'Mapa final'!$AA$42="Mayor"),CONCATENATE("R6C",'Mapa final'!$O$42),"")</f>
        <v/>
      </c>
      <c r="AD31" s="180" t="str">
        <f>IF(AND('Mapa final'!$Y$43="Media",'Mapa final'!$AA$43="Mayor"),CONCATENATE("R6C",'Mapa final'!$O$43),"")</f>
        <v/>
      </c>
      <c r="AE31" s="180" t="str">
        <f>IF(AND('Mapa final'!#REF!="Media",'Mapa final'!#REF!="Mayor"),CONCATENATE("R6C",'Mapa final'!#REF!),"")</f>
        <v>#ERROR!</v>
      </c>
      <c r="AF31" s="180" t="str">
        <f>IF(AND('Mapa final'!#REF!="Media",'Mapa final'!#REF!="Mayor"),CONCATENATE("R6C",'Mapa final'!#REF!),"")</f>
        <v>#ERROR!</v>
      </c>
      <c r="AG31" s="181" t="str">
        <f>IF(AND('Mapa final'!#REF!="Media",'Mapa final'!#REF!="Mayor"),CONCATENATE("R6C",'Mapa final'!#REF!),"")</f>
        <v>#ERROR!</v>
      </c>
      <c r="AH31" s="182" t="str">
        <f>IF(AND('Mapa final'!$Y$41="Media",'Mapa final'!$AA$41="Catastrófico"),CONCATENATE("R6C",'Mapa final'!$O$41),"")</f>
        <v/>
      </c>
      <c r="AI31" s="183" t="str">
        <f>IF(AND('Mapa final'!$Y$42="Media",'Mapa final'!$AA$42="Catastrófico"),CONCATENATE("R6C",'Mapa final'!$O$42),"")</f>
        <v/>
      </c>
      <c r="AJ31" s="183" t="str">
        <f>IF(AND('Mapa final'!$Y$43="Media",'Mapa final'!$AA$43="Catastrófico"),CONCATENATE("R6C",'Mapa final'!$O$43),"")</f>
        <v/>
      </c>
      <c r="AK31" s="183" t="str">
        <f>IF(AND('Mapa final'!#REF!="Media",'Mapa final'!#REF!="Catastrófico"),CONCATENATE("R6C",'Mapa final'!#REF!),"")</f>
        <v>#ERROR!</v>
      </c>
      <c r="AL31" s="183" t="str">
        <f>IF(AND('Mapa final'!#REF!="Media",'Mapa final'!#REF!="Catastrófico"),CONCATENATE("R6C",'Mapa final'!#REF!),"")</f>
        <v>#ERROR!</v>
      </c>
      <c r="AM31" s="184" t="str">
        <f>IF(AND('Mapa final'!#REF!="Media",'Mapa final'!#REF!="Catastrófico"),CONCATENATE("R6C",'Mapa final'!#REF!),"")</f>
        <v>#ERROR!</v>
      </c>
      <c r="AN31" s="129"/>
      <c r="AO31" s="148"/>
      <c r="AT31" s="149"/>
    </row>
    <row r="32" ht="15.0" customHeight="1">
      <c r="B32" s="130"/>
      <c r="D32" s="8"/>
      <c r="E32" s="7"/>
      <c r="I32" s="8"/>
      <c r="J32" s="195" t="str">
        <f>IF(AND('Mapa final'!#REF!="Media",'Mapa final'!#REF!="Leve"),CONCATENATE("R7C",'Mapa final'!#REF!),"")</f>
        <v>#ERROR!</v>
      </c>
      <c r="K32" s="196" t="str">
        <f>IF(AND('Mapa final'!#REF!="Media",'Mapa final'!#REF!="Leve"),CONCATENATE("R7C",'Mapa final'!#REF!),"")</f>
        <v>#ERROR!</v>
      </c>
      <c r="L32" s="196" t="str">
        <f>IF(AND('Mapa final'!#REF!="Media",'Mapa final'!#REF!="Leve"),CONCATENATE("R7C",'Mapa final'!#REF!),"")</f>
        <v>#ERROR!</v>
      </c>
      <c r="M32" s="196" t="str">
        <f>IF(AND('Mapa final'!#REF!="Media",'Mapa final'!#REF!="Leve"),CONCATENATE("R7C",'Mapa final'!#REF!),"")</f>
        <v>#ERROR!</v>
      </c>
      <c r="N32" s="196" t="str">
        <f>IF(AND('Mapa final'!#REF!="Media",'Mapa final'!#REF!="Leve"),CONCATENATE("R7C",'Mapa final'!#REF!),"")</f>
        <v>#ERROR!</v>
      </c>
      <c r="O32" s="197" t="str">
        <f>IF(AND('Mapa final'!#REF!="Media",'Mapa final'!#REF!="Leve"),CONCATENATE("R7C",'Mapa final'!#REF!),"")</f>
        <v>#ERROR!</v>
      </c>
      <c r="P32" s="195" t="str">
        <f>IF(AND('Mapa final'!#REF!="Media",'Mapa final'!#REF!="Menor"),CONCATENATE("R7C",'Mapa final'!#REF!),"")</f>
        <v>#ERROR!</v>
      </c>
      <c r="Q32" s="196" t="str">
        <f>IF(AND('Mapa final'!#REF!="Media",'Mapa final'!#REF!="Menor"),CONCATENATE("R7C",'Mapa final'!#REF!),"")</f>
        <v>#ERROR!</v>
      </c>
      <c r="R32" s="196" t="str">
        <f>IF(AND('Mapa final'!#REF!="Media",'Mapa final'!#REF!="Menor"),CONCATENATE("R7C",'Mapa final'!#REF!),"")</f>
        <v>#ERROR!</v>
      </c>
      <c r="S32" s="196" t="str">
        <f>IF(AND('Mapa final'!#REF!="Media",'Mapa final'!#REF!="Menor"),CONCATENATE("R7C",'Mapa final'!#REF!),"")</f>
        <v>#ERROR!</v>
      </c>
      <c r="T32" s="196" t="str">
        <f>IF(AND('Mapa final'!#REF!="Media",'Mapa final'!#REF!="Menor"),CONCATENATE("R7C",'Mapa final'!#REF!),"")</f>
        <v>#ERROR!</v>
      </c>
      <c r="U32" s="197" t="str">
        <f>IF(AND('Mapa final'!#REF!="Media",'Mapa final'!#REF!="Menor"),CONCATENATE("R7C",'Mapa final'!#REF!),"")</f>
        <v>#ERROR!</v>
      </c>
      <c r="V32" s="195" t="str">
        <f>IF(AND('Mapa final'!#REF!="Media",'Mapa final'!#REF!="Moderado"),CONCATENATE("R7C",'Mapa final'!#REF!),"")</f>
        <v>#ERROR!</v>
      </c>
      <c r="W32" s="196" t="str">
        <f>IF(AND('Mapa final'!#REF!="Media",'Mapa final'!#REF!="Moderado"),CONCATENATE("R7C",'Mapa final'!#REF!),"")</f>
        <v>#ERROR!</v>
      </c>
      <c r="X32" s="196" t="str">
        <f>IF(AND('Mapa final'!#REF!="Media",'Mapa final'!#REF!="Moderado"),CONCATENATE("R7C",'Mapa final'!#REF!),"")</f>
        <v>#ERROR!</v>
      </c>
      <c r="Y32" s="196" t="str">
        <f>IF(AND('Mapa final'!#REF!="Media",'Mapa final'!#REF!="Moderado"),CONCATENATE("R7C",'Mapa final'!#REF!),"")</f>
        <v>#ERROR!</v>
      </c>
      <c r="Z32" s="196" t="str">
        <f>IF(AND('Mapa final'!#REF!="Media",'Mapa final'!#REF!="Moderado"),CONCATENATE("R7C",'Mapa final'!#REF!),"")</f>
        <v>#ERROR!</v>
      </c>
      <c r="AA32" s="197" t="str">
        <f>IF(AND('Mapa final'!#REF!="Media",'Mapa final'!#REF!="Moderado"),CONCATENATE("R7C",'Mapa final'!#REF!),"")</f>
        <v>#ERROR!</v>
      </c>
      <c r="AB32" s="179" t="str">
        <f>IF(AND('Mapa final'!#REF!="Media",'Mapa final'!#REF!="Mayor"),CONCATENATE("R7C",'Mapa final'!#REF!),"")</f>
        <v>#ERROR!</v>
      </c>
      <c r="AC32" s="180" t="str">
        <f>IF(AND('Mapa final'!#REF!="Media",'Mapa final'!#REF!="Mayor"),CONCATENATE("R7C",'Mapa final'!#REF!),"")</f>
        <v>#ERROR!</v>
      </c>
      <c r="AD32" s="180" t="str">
        <f>IF(AND('Mapa final'!#REF!="Media",'Mapa final'!#REF!="Mayor"),CONCATENATE("R7C",'Mapa final'!#REF!),"")</f>
        <v>#ERROR!</v>
      </c>
      <c r="AE32" s="180" t="str">
        <f>IF(AND('Mapa final'!#REF!="Media",'Mapa final'!#REF!="Mayor"),CONCATENATE("R7C",'Mapa final'!#REF!),"")</f>
        <v>#ERROR!</v>
      </c>
      <c r="AF32" s="180" t="str">
        <f>IF(AND('Mapa final'!#REF!="Media",'Mapa final'!#REF!="Mayor"),CONCATENATE("R7C",'Mapa final'!#REF!),"")</f>
        <v>#ERROR!</v>
      </c>
      <c r="AG32" s="181" t="str">
        <f>IF(AND('Mapa final'!#REF!="Media",'Mapa final'!#REF!="Mayor"),CONCATENATE("R7C",'Mapa final'!#REF!),"")</f>
        <v>#ERROR!</v>
      </c>
      <c r="AH32" s="182" t="str">
        <f>IF(AND('Mapa final'!#REF!="Media",'Mapa final'!#REF!="Catastrófico"),CONCATENATE("R7C",'Mapa final'!#REF!),"")</f>
        <v>#ERROR!</v>
      </c>
      <c r="AI32" s="183" t="str">
        <f>IF(AND('Mapa final'!#REF!="Media",'Mapa final'!#REF!="Catastrófico"),CONCATENATE("R7C",'Mapa final'!#REF!),"")</f>
        <v>#ERROR!</v>
      </c>
      <c r="AJ32" s="183" t="str">
        <f>IF(AND('Mapa final'!#REF!="Media",'Mapa final'!#REF!="Catastrófico"),CONCATENATE("R7C",'Mapa final'!#REF!),"")</f>
        <v>#ERROR!</v>
      </c>
      <c r="AK32" s="183" t="str">
        <f>IF(AND('Mapa final'!#REF!="Media",'Mapa final'!#REF!="Catastrófico"),CONCATENATE("R7C",'Mapa final'!#REF!),"")</f>
        <v>#ERROR!</v>
      </c>
      <c r="AL32" s="183" t="str">
        <f>IF(AND('Mapa final'!#REF!="Media",'Mapa final'!#REF!="Catastrófico"),CONCATENATE("R7C",'Mapa final'!#REF!),"")</f>
        <v>#ERROR!</v>
      </c>
      <c r="AM32" s="184" t="str">
        <f>IF(AND('Mapa final'!#REF!="Media",'Mapa final'!#REF!="Catastrófico"),CONCATENATE("R7C",'Mapa final'!#REF!),"")</f>
        <v>#ERROR!</v>
      </c>
      <c r="AN32" s="129"/>
      <c r="AO32" s="148"/>
      <c r="AT32" s="149"/>
    </row>
    <row r="33" ht="15.0" customHeight="1">
      <c r="B33" s="130"/>
      <c r="D33" s="8"/>
      <c r="E33" s="7"/>
      <c r="I33" s="8"/>
      <c r="J33" s="195" t="str">
        <f>IF(AND('Mapa final'!#REF!="Media",'Mapa final'!#REF!="Leve"),CONCATENATE("R8C",'Mapa final'!#REF!),"")</f>
        <v>#ERROR!</v>
      </c>
      <c r="K33" s="196" t="str">
        <f>IF(AND('Mapa final'!#REF!="Media",'Mapa final'!#REF!="Leve"),CONCATENATE("R8C",'Mapa final'!#REF!),"")</f>
        <v>#ERROR!</v>
      </c>
      <c r="L33" s="196" t="str">
        <f>IF(AND('Mapa final'!#REF!="Media",'Mapa final'!#REF!="Leve"),CONCATENATE("R8C",'Mapa final'!#REF!),"")</f>
        <v>#ERROR!</v>
      </c>
      <c r="M33" s="196" t="str">
        <f>IF(AND('Mapa final'!#REF!="Media",'Mapa final'!#REF!="Leve"),CONCATENATE("R8C",'Mapa final'!#REF!),"")</f>
        <v>#ERROR!</v>
      </c>
      <c r="N33" s="196" t="str">
        <f>IF(AND('Mapa final'!#REF!="Media",'Mapa final'!#REF!="Leve"),CONCATENATE("R8C",'Mapa final'!#REF!),"")</f>
        <v>#ERROR!</v>
      </c>
      <c r="O33" s="197" t="str">
        <f>IF(AND('Mapa final'!#REF!="Media",'Mapa final'!#REF!="Leve"),CONCATENATE("R8C",'Mapa final'!#REF!),"")</f>
        <v>#ERROR!</v>
      </c>
      <c r="P33" s="195" t="str">
        <f>IF(AND('Mapa final'!#REF!="Media",'Mapa final'!#REF!="Menor"),CONCATENATE("R8C",'Mapa final'!#REF!),"")</f>
        <v>#ERROR!</v>
      </c>
      <c r="Q33" s="196" t="str">
        <f>IF(AND('Mapa final'!#REF!="Media",'Mapa final'!#REF!="Menor"),CONCATENATE("R8C",'Mapa final'!#REF!),"")</f>
        <v>#ERROR!</v>
      </c>
      <c r="R33" s="196" t="str">
        <f>IF(AND('Mapa final'!#REF!="Media",'Mapa final'!#REF!="Menor"),CONCATENATE("R8C",'Mapa final'!#REF!),"")</f>
        <v>#ERROR!</v>
      </c>
      <c r="S33" s="196" t="str">
        <f>IF(AND('Mapa final'!#REF!="Media",'Mapa final'!#REF!="Menor"),CONCATENATE("R8C",'Mapa final'!#REF!),"")</f>
        <v>#ERROR!</v>
      </c>
      <c r="T33" s="196" t="str">
        <f>IF(AND('Mapa final'!#REF!="Media",'Mapa final'!#REF!="Menor"),CONCATENATE("R8C",'Mapa final'!#REF!),"")</f>
        <v>#ERROR!</v>
      </c>
      <c r="U33" s="197" t="str">
        <f>IF(AND('Mapa final'!#REF!="Media",'Mapa final'!#REF!="Menor"),CONCATENATE("R8C",'Mapa final'!#REF!),"")</f>
        <v>#ERROR!</v>
      </c>
      <c r="V33" s="195" t="str">
        <f>IF(AND('Mapa final'!#REF!="Media",'Mapa final'!#REF!="Moderado"),CONCATENATE("R8C",'Mapa final'!#REF!),"")</f>
        <v>#ERROR!</v>
      </c>
      <c r="W33" s="196" t="str">
        <f>IF(AND('Mapa final'!#REF!="Media",'Mapa final'!#REF!="Moderado"),CONCATENATE("R8C",'Mapa final'!#REF!),"")</f>
        <v>#ERROR!</v>
      </c>
      <c r="X33" s="196" t="str">
        <f>IF(AND('Mapa final'!#REF!="Media",'Mapa final'!#REF!="Moderado"),CONCATENATE("R8C",'Mapa final'!#REF!),"")</f>
        <v>#ERROR!</v>
      </c>
      <c r="Y33" s="196" t="str">
        <f>IF(AND('Mapa final'!#REF!="Media",'Mapa final'!#REF!="Moderado"),CONCATENATE("R8C",'Mapa final'!#REF!),"")</f>
        <v>#ERROR!</v>
      </c>
      <c r="Z33" s="196" t="str">
        <f>IF(AND('Mapa final'!#REF!="Media",'Mapa final'!#REF!="Moderado"),CONCATENATE("R8C",'Mapa final'!#REF!),"")</f>
        <v>#ERROR!</v>
      </c>
      <c r="AA33" s="197" t="str">
        <f>IF(AND('Mapa final'!#REF!="Media",'Mapa final'!#REF!="Moderado"),CONCATENATE("R8C",'Mapa final'!#REF!),"")</f>
        <v>#ERROR!</v>
      </c>
      <c r="AB33" s="179" t="str">
        <f>IF(AND('Mapa final'!#REF!="Media",'Mapa final'!#REF!="Mayor"),CONCATENATE("R8C",'Mapa final'!#REF!),"")</f>
        <v>#ERROR!</v>
      </c>
      <c r="AC33" s="180" t="str">
        <f>IF(AND('Mapa final'!#REF!="Media",'Mapa final'!#REF!="Mayor"),CONCATENATE("R8C",'Mapa final'!#REF!),"")</f>
        <v>#ERROR!</v>
      </c>
      <c r="AD33" s="180" t="str">
        <f>IF(AND('Mapa final'!#REF!="Media",'Mapa final'!#REF!="Mayor"),CONCATENATE("R8C",'Mapa final'!#REF!),"")</f>
        <v>#ERROR!</v>
      </c>
      <c r="AE33" s="180" t="str">
        <f>IF(AND('Mapa final'!#REF!="Media",'Mapa final'!#REF!="Mayor"),CONCATENATE("R8C",'Mapa final'!#REF!),"")</f>
        <v>#ERROR!</v>
      </c>
      <c r="AF33" s="180" t="str">
        <f>IF(AND('Mapa final'!#REF!="Media",'Mapa final'!#REF!="Mayor"),CONCATENATE("R8C",'Mapa final'!#REF!),"")</f>
        <v>#ERROR!</v>
      </c>
      <c r="AG33" s="181" t="str">
        <f>IF(AND('Mapa final'!#REF!="Media",'Mapa final'!#REF!="Mayor"),CONCATENATE("R8C",'Mapa final'!#REF!),"")</f>
        <v>#ERROR!</v>
      </c>
      <c r="AH33" s="182" t="str">
        <f>IF(AND('Mapa final'!#REF!="Media",'Mapa final'!#REF!="Catastrófico"),CONCATENATE("R8C",'Mapa final'!#REF!),"")</f>
        <v>#ERROR!</v>
      </c>
      <c r="AI33" s="183" t="str">
        <f>IF(AND('Mapa final'!#REF!="Media",'Mapa final'!#REF!="Catastrófico"),CONCATENATE("R8C",'Mapa final'!#REF!),"")</f>
        <v>#ERROR!</v>
      </c>
      <c r="AJ33" s="183" t="str">
        <f>IF(AND('Mapa final'!#REF!="Media",'Mapa final'!#REF!="Catastrófico"),CONCATENATE("R8C",'Mapa final'!#REF!),"")</f>
        <v>#ERROR!</v>
      </c>
      <c r="AK33" s="183" t="str">
        <f>IF(AND('Mapa final'!#REF!="Media",'Mapa final'!#REF!="Catastrófico"),CONCATENATE("R8C",'Mapa final'!#REF!),"")</f>
        <v>#ERROR!</v>
      </c>
      <c r="AL33" s="183" t="str">
        <f>IF(AND('Mapa final'!#REF!="Media",'Mapa final'!#REF!="Catastrófico"),CONCATENATE("R8C",'Mapa final'!#REF!),"")</f>
        <v>#ERROR!</v>
      </c>
      <c r="AM33" s="184" t="str">
        <f>IF(AND('Mapa final'!#REF!="Media",'Mapa final'!#REF!="Catastrófico"),CONCATENATE("R8C",'Mapa final'!#REF!),"")</f>
        <v>#ERROR!</v>
      </c>
      <c r="AN33" s="129"/>
      <c r="AO33" s="148"/>
      <c r="AT33" s="149"/>
    </row>
    <row r="34" ht="15.0" customHeight="1">
      <c r="B34" s="130"/>
      <c r="D34" s="8"/>
      <c r="E34" s="7"/>
      <c r="I34" s="8"/>
      <c r="J34" s="195" t="str">
        <f>IF(AND('Mapa final'!#REF!="Media",'Mapa final'!#REF!="Leve"),CONCATENATE("R9C",'Mapa final'!#REF!),"")</f>
        <v>#ERROR!</v>
      </c>
      <c r="K34" s="196" t="str">
        <f>IF(AND('Mapa final'!#REF!="Media",'Mapa final'!#REF!="Leve"),CONCATENATE("R9C",'Mapa final'!#REF!),"")</f>
        <v>#ERROR!</v>
      </c>
      <c r="L34" s="196" t="str">
        <f>IF(AND('Mapa final'!#REF!="Media",'Mapa final'!#REF!="Leve"),CONCATENATE("R9C",'Mapa final'!#REF!),"")</f>
        <v>#ERROR!</v>
      </c>
      <c r="M34" s="196" t="str">
        <f>IF(AND('Mapa final'!#REF!="Media",'Mapa final'!#REF!="Leve"),CONCATENATE("R9C",'Mapa final'!#REF!),"")</f>
        <v>#ERROR!</v>
      </c>
      <c r="N34" s="196" t="str">
        <f>IF(AND('Mapa final'!#REF!="Media",'Mapa final'!#REF!="Leve"),CONCATENATE("R9C",'Mapa final'!#REF!),"")</f>
        <v>#ERROR!</v>
      </c>
      <c r="O34" s="197" t="str">
        <f>IF(AND('Mapa final'!#REF!="Media",'Mapa final'!#REF!="Leve"),CONCATENATE("R9C",'Mapa final'!#REF!),"")</f>
        <v>#ERROR!</v>
      </c>
      <c r="P34" s="195" t="str">
        <f>IF(AND('Mapa final'!#REF!="Media",'Mapa final'!#REF!="Menor"),CONCATENATE("R9C",'Mapa final'!#REF!),"")</f>
        <v>#ERROR!</v>
      </c>
      <c r="Q34" s="196" t="str">
        <f>IF(AND('Mapa final'!#REF!="Media",'Mapa final'!#REF!="Menor"),CONCATENATE("R9C",'Mapa final'!#REF!),"")</f>
        <v>#ERROR!</v>
      </c>
      <c r="R34" s="196" t="str">
        <f>IF(AND('Mapa final'!#REF!="Media",'Mapa final'!#REF!="Menor"),CONCATENATE("R9C",'Mapa final'!#REF!),"")</f>
        <v>#ERROR!</v>
      </c>
      <c r="S34" s="196" t="str">
        <f>IF(AND('Mapa final'!#REF!="Media",'Mapa final'!#REF!="Menor"),CONCATENATE("R9C",'Mapa final'!#REF!),"")</f>
        <v>#ERROR!</v>
      </c>
      <c r="T34" s="196" t="str">
        <f>IF(AND('Mapa final'!#REF!="Media",'Mapa final'!#REF!="Menor"),CONCATENATE("R9C",'Mapa final'!#REF!),"")</f>
        <v>#ERROR!</v>
      </c>
      <c r="U34" s="197" t="str">
        <f>IF(AND('Mapa final'!#REF!="Media",'Mapa final'!#REF!="Menor"),CONCATENATE("R9C",'Mapa final'!#REF!),"")</f>
        <v>#ERROR!</v>
      </c>
      <c r="V34" s="195" t="str">
        <f>IF(AND('Mapa final'!#REF!="Media",'Mapa final'!#REF!="Moderado"),CONCATENATE("R9C",'Mapa final'!#REF!),"")</f>
        <v>#ERROR!</v>
      </c>
      <c r="W34" s="196" t="str">
        <f>IF(AND('Mapa final'!#REF!="Media",'Mapa final'!#REF!="Moderado"),CONCATENATE("R9C",'Mapa final'!#REF!),"")</f>
        <v>#ERROR!</v>
      </c>
      <c r="X34" s="196" t="str">
        <f>IF(AND('Mapa final'!#REF!="Media",'Mapa final'!#REF!="Moderado"),CONCATENATE("R9C",'Mapa final'!#REF!),"")</f>
        <v>#ERROR!</v>
      </c>
      <c r="Y34" s="196" t="str">
        <f>IF(AND('Mapa final'!#REF!="Media",'Mapa final'!#REF!="Moderado"),CONCATENATE("R9C",'Mapa final'!#REF!),"")</f>
        <v>#ERROR!</v>
      </c>
      <c r="Z34" s="196" t="str">
        <f>IF(AND('Mapa final'!#REF!="Media",'Mapa final'!#REF!="Moderado"),CONCATENATE("R9C",'Mapa final'!#REF!),"")</f>
        <v>#ERROR!</v>
      </c>
      <c r="AA34" s="197" t="str">
        <f>IF(AND('Mapa final'!#REF!="Media",'Mapa final'!#REF!="Moderado"),CONCATENATE("R9C",'Mapa final'!#REF!),"")</f>
        <v>#ERROR!</v>
      </c>
      <c r="AB34" s="179" t="str">
        <f>IF(AND('Mapa final'!#REF!="Media",'Mapa final'!#REF!="Mayor"),CONCATENATE("R9C",'Mapa final'!#REF!),"")</f>
        <v>#ERROR!</v>
      </c>
      <c r="AC34" s="180" t="str">
        <f>IF(AND('Mapa final'!#REF!="Media",'Mapa final'!#REF!="Mayor"),CONCATENATE("R9C",'Mapa final'!#REF!),"")</f>
        <v>#ERROR!</v>
      </c>
      <c r="AD34" s="180" t="str">
        <f>IF(AND('Mapa final'!#REF!="Media",'Mapa final'!#REF!="Mayor"),CONCATENATE("R9C",'Mapa final'!#REF!),"")</f>
        <v>#ERROR!</v>
      </c>
      <c r="AE34" s="180" t="str">
        <f>IF(AND('Mapa final'!#REF!="Media",'Mapa final'!#REF!="Mayor"),CONCATENATE("R9C",'Mapa final'!#REF!),"")</f>
        <v>#ERROR!</v>
      </c>
      <c r="AF34" s="180" t="str">
        <f>IF(AND('Mapa final'!#REF!="Media",'Mapa final'!#REF!="Mayor"),CONCATENATE("R9C",'Mapa final'!#REF!),"")</f>
        <v>#ERROR!</v>
      </c>
      <c r="AG34" s="181" t="str">
        <f>IF(AND('Mapa final'!#REF!="Media",'Mapa final'!#REF!="Mayor"),CONCATENATE("R9C",'Mapa final'!#REF!),"")</f>
        <v>#ERROR!</v>
      </c>
      <c r="AH34" s="182" t="str">
        <f>IF(AND('Mapa final'!#REF!="Media",'Mapa final'!#REF!="Catastrófico"),CONCATENATE("R9C",'Mapa final'!#REF!),"")</f>
        <v>#ERROR!</v>
      </c>
      <c r="AI34" s="183" t="str">
        <f>IF(AND('Mapa final'!#REF!="Media",'Mapa final'!#REF!="Catastrófico"),CONCATENATE("R9C",'Mapa final'!#REF!),"")</f>
        <v>#ERROR!</v>
      </c>
      <c r="AJ34" s="183" t="str">
        <f>IF(AND('Mapa final'!#REF!="Media",'Mapa final'!#REF!="Catastrófico"),CONCATENATE("R9C",'Mapa final'!#REF!),"")</f>
        <v>#ERROR!</v>
      </c>
      <c r="AK34" s="183" t="str">
        <f>IF(AND('Mapa final'!#REF!="Media",'Mapa final'!#REF!="Catastrófico"),CONCATENATE("R9C",'Mapa final'!#REF!),"")</f>
        <v>#ERROR!</v>
      </c>
      <c r="AL34" s="183" t="str">
        <f>IF(AND('Mapa final'!#REF!="Media",'Mapa final'!#REF!="Catastrófico"),CONCATENATE("R9C",'Mapa final'!#REF!),"")</f>
        <v>#ERROR!</v>
      </c>
      <c r="AM34" s="184" t="str">
        <f>IF(AND('Mapa final'!#REF!="Media",'Mapa final'!#REF!="Catastrófico"),CONCATENATE("R9C",'Mapa final'!#REF!),"")</f>
        <v>#ERROR!</v>
      </c>
      <c r="AN34" s="129"/>
      <c r="AO34" s="148"/>
      <c r="AT34" s="149"/>
    </row>
    <row r="35" ht="15.75" customHeight="1">
      <c r="B35" s="130"/>
      <c r="D35" s="8"/>
      <c r="E35" s="15"/>
      <c r="F35" s="11"/>
      <c r="G35" s="11"/>
      <c r="H35" s="11"/>
      <c r="I35" s="12"/>
      <c r="J35" s="195" t="str">
        <f>IF(AND('Mapa final'!#REF!="Media",'Mapa final'!#REF!="Leve"),CONCATENATE("R10C",'Mapa final'!#REF!),"")</f>
        <v>#ERROR!</v>
      </c>
      <c r="K35" s="196" t="str">
        <f>IF(AND('Mapa final'!#REF!="Media",'Mapa final'!#REF!="Leve"),CONCATENATE("R10C",'Mapa final'!#REF!),"")</f>
        <v>#ERROR!</v>
      </c>
      <c r="L35" s="196" t="str">
        <f>IF(AND('Mapa final'!#REF!="Media",'Mapa final'!#REF!="Leve"),CONCATENATE("R10C",'Mapa final'!#REF!),"")</f>
        <v>#ERROR!</v>
      </c>
      <c r="M35" s="196" t="str">
        <f>IF(AND('Mapa final'!#REF!="Media",'Mapa final'!#REF!="Leve"),CONCATENATE("R10C",'Mapa final'!#REF!),"")</f>
        <v>#ERROR!</v>
      </c>
      <c r="N35" s="196" t="str">
        <f>IF(AND('Mapa final'!#REF!="Media",'Mapa final'!#REF!="Leve"),CONCATENATE("R10C",'Mapa final'!#REF!),"")</f>
        <v>#ERROR!</v>
      </c>
      <c r="O35" s="197" t="str">
        <f>IF(AND('Mapa final'!#REF!="Media",'Mapa final'!#REF!="Leve"),CONCATENATE("R10C",'Mapa final'!#REF!),"")</f>
        <v>#ERROR!</v>
      </c>
      <c r="P35" s="195" t="str">
        <f>IF(AND('Mapa final'!#REF!="Media",'Mapa final'!#REF!="Menor"),CONCATENATE("R10C",'Mapa final'!#REF!),"")</f>
        <v>#ERROR!</v>
      </c>
      <c r="Q35" s="196" t="str">
        <f>IF(AND('Mapa final'!#REF!="Media",'Mapa final'!#REF!="Menor"),CONCATENATE("R10C",'Mapa final'!#REF!),"")</f>
        <v>#ERROR!</v>
      </c>
      <c r="R35" s="196" t="str">
        <f>IF(AND('Mapa final'!#REF!="Media",'Mapa final'!#REF!="Menor"),CONCATENATE("R10C",'Mapa final'!#REF!),"")</f>
        <v>#ERROR!</v>
      </c>
      <c r="S35" s="196" t="str">
        <f>IF(AND('Mapa final'!#REF!="Media",'Mapa final'!#REF!="Menor"),CONCATENATE("R10C",'Mapa final'!#REF!),"")</f>
        <v>#ERROR!</v>
      </c>
      <c r="T35" s="196" t="str">
        <f>IF(AND('Mapa final'!#REF!="Media",'Mapa final'!#REF!="Menor"),CONCATENATE("R10C",'Mapa final'!#REF!),"")</f>
        <v>#ERROR!</v>
      </c>
      <c r="U35" s="197" t="str">
        <f>IF(AND('Mapa final'!#REF!="Media",'Mapa final'!#REF!="Menor"),CONCATENATE("R10C",'Mapa final'!#REF!),"")</f>
        <v>#ERROR!</v>
      </c>
      <c r="V35" s="195" t="str">
        <f>IF(AND('Mapa final'!#REF!="Media",'Mapa final'!#REF!="Moderado"),CONCATENATE("R10C",'Mapa final'!#REF!),"")</f>
        <v>#ERROR!</v>
      </c>
      <c r="W35" s="196" t="str">
        <f>IF(AND('Mapa final'!#REF!="Media",'Mapa final'!#REF!="Moderado"),CONCATENATE("R10C",'Mapa final'!#REF!),"")</f>
        <v>#ERROR!</v>
      </c>
      <c r="X35" s="196" t="str">
        <f>IF(AND('Mapa final'!#REF!="Media",'Mapa final'!#REF!="Moderado"),CONCATENATE("R10C",'Mapa final'!#REF!),"")</f>
        <v>#ERROR!</v>
      </c>
      <c r="Y35" s="196" t="str">
        <f>IF(AND('Mapa final'!#REF!="Media",'Mapa final'!#REF!="Moderado"),CONCATENATE("R10C",'Mapa final'!#REF!),"")</f>
        <v>#ERROR!</v>
      </c>
      <c r="Z35" s="196" t="str">
        <f>IF(AND('Mapa final'!#REF!="Media",'Mapa final'!#REF!="Moderado"),CONCATENATE("R10C",'Mapa final'!#REF!),"")</f>
        <v>#ERROR!</v>
      </c>
      <c r="AA35" s="197" t="str">
        <f>IF(AND('Mapa final'!#REF!="Media",'Mapa final'!#REF!="Moderado"),CONCATENATE("R10C",'Mapa final'!#REF!),"")</f>
        <v>#ERROR!</v>
      </c>
      <c r="AB35" s="185" t="str">
        <f>IF(AND('Mapa final'!#REF!="Media",'Mapa final'!#REF!="Mayor"),CONCATENATE("R10C",'Mapa final'!#REF!),"")</f>
        <v>#ERROR!</v>
      </c>
      <c r="AC35" s="186" t="str">
        <f>IF(AND('Mapa final'!#REF!="Media",'Mapa final'!#REF!="Mayor"),CONCATENATE("R10C",'Mapa final'!#REF!),"")</f>
        <v>#ERROR!</v>
      </c>
      <c r="AD35" s="186" t="str">
        <f>IF(AND('Mapa final'!#REF!="Media",'Mapa final'!#REF!="Mayor"),CONCATENATE("R10C",'Mapa final'!#REF!),"")</f>
        <v>#ERROR!</v>
      </c>
      <c r="AE35" s="186" t="str">
        <f>IF(AND('Mapa final'!#REF!="Media",'Mapa final'!#REF!="Mayor"),CONCATENATE("R10C",'Mapa final'!#REF!),"")</f>
        <v>#ERROR!</v>
      </c>
      <c r="AF35" s="186" t="str">
        <f>IF(AND('Mapa final'!#REF!="Media",'Mapa final'!#REF!="Mayor"),CONCATENATE("R10C",'Mapa final'!#REF!),"")</f>
        <v>#ERROR!</v>
      </c>
      <c r="AG35" s="187" t="str">
        <f>IF(AND('Mapa final'!#REF!="Media",'Mapa final'!#REF!="Mayor"),CONCATENATE("R10C",'Mapa final'!#REF!),"")</f>
        <v>#ERROR!</v>
      </c>
      <c r="AH35" s="188" t="str">
        <f>IF(AND('Mapa final'!#REF!="Media",'Mapa final'!#REF!="Catastrófico"),CONCATENATE("R10C",'Mapa final'!#REF!),"")</f>
        <v>#ERROR!</v>
      </c>
      <c r="AI35" s="189" t="str">
        <f>IF(AND('Mapa final'!#REF!="Media",'Mapa final'!#REF!="Catastrófico"),CONCATENATE("R10C",'Mapa final'!#REF!),"")</f>
        <v>#ERROR!</v>
      </c>
      <c r="AJ35" s="189" t="str">
        <f>IF(AND('Mapa final'!#REF!="Media",'Mapa final'!#REF!="Catastrófico"),CONCATENATE("R10C",'Mapa final'!#REF!),"")</f>
        <v>#ERROR!</v>
      </c>
      <c r="AK35" s="189" t="str">
        <f>IF(AND('Mapa final'!#REF!="Media",'Mapa final'!#REF!="Catastrófico"),CONCATENATE("R10C",'Mapa final'!#REF!),"")</f>
        <v>#ERROR!</v>
      </c>
      <c r="AL35" s="189" t="str">
        <f>IF(AND('Mapa final'!#REF!="Media",'Mapa final'!#REF!="Catastrófico"),CONCATENATE("R10C",'Mapa final'!#REF!),"")</f>
        <v>#ERROR!</v>
      </c>
      <c r="AM35" s="190" t="str">
        <f>IF(AND('Mapa final'!#REF!="Media",'Mapa final'!#REF!="Catastrófico"),CONCATENATE("R10C",'Mapa final'!#REF!),"")</f>
        <v>#ERROR!</v>
      </c>
      <c r="AN35" s="129"/>
      <c r="AO35" s="156"/>
      <c r="AP35" s="157"/>
      <c r="AQ35" s="157"/>
      <c r="AR35" s="157"/>
      <c r="AS35" s="157"/>
      <c r="AT35" s="158"/>
    </row>
    <row r="36" ht="15.0" customHeight="1">
      <c r="B36" s="130"/>
      <c r="D36" s="8"/>
      <c r="E36" s="171" t="s">
        <v>138</v>
      </c>
      <c r="F36" s="2"/>
      <c r="G36" s="2"/>
      <c r="H36" s="2"/>
      <c r="I36" s="2"/>
      <c r="J36" s="202" t="str">
        <f>IF(AND('Mapa final'!$Y$16="Baja",'Mapa final'!$AA$16="Leve"),CONCATENATE("R1C",'Mapa final'!$O$16),"")</f>
        <v/>
      </c>
      <c r="K36" s="203" t="str">
        <f>IF(AND('Mapa final'!$Y$17="Baja",'Mapa final'!$AA$17="Leve"),CONCATENATE("R1C",'Mapa final'!$O$17),"")</f>
        <v/>
      </c>
      <c r="L36" s="203" t="str">
        <f>IF(AND('Mapa final'!$Y$18="Baja",'Mapa final'!$AA$18="Leve"),CONCATENATE("R1C",'Mapa final'!$O$18),"")</f>
        <v/>
      </c>
      <c r="M36" s="203" t="str">
        <f>IF(AND('Mapa final'!#REF!="Baja",'Mapa final'!#REF!="Leve"),CONCATENATE("R1C",'Mapa final'!#REF!),"")</f>
        <v>#ERROR!</v>
      </c>
      <c r="N36" s="203" t="str">
        <f>IF(AND('Mapa final'!#REF!="Baja",'Mapa final'!#REF!="Leve"),CONCATENATE("R1C",'Mapa final'!#REF!),"")</f>
        <v>#ERROR!</v>
      </c>
      <c r="O36" s="204" t="str">
        <f>IF(AND('Mapa final'!#REF!="Baja",'Mapa final'!#REF!="Leve"),CONCATENATE("R1C",'Mapa final'!#REF!),"")</f>
        <v>#ERROR!</v>
      </c>
      <c r="P36" s="191" t="str">
        <f>IF(AND('Mapa final'!$Y$16="Baja",'Mapa final'!$AA$16="Menor"),CONCATENATE("R1C",'Mapa final'!$O$16),"")</f>
        <v/>
      </c>
      <c r="Q36" s="192" t="str">
        <f>IF(AND('Mapa final'!$Y$17="Baja",'Mapa final'!$AA$17="Menor"),CONCATENATE("R1C",'Mapa final'!$O$17),"")</f>
        <v/>
      </c>
      <c r="R36" s="192" t="str">
        <f>IF(AND('Mapa final'!$Y$18="Baja",'Mapa final'!$AA$18="Menor"),CONCATENATE("R1C",'Mapa final'!$O$18),"")</f>
        <v/>
      </c>
      <c r="S36" s="192" t="str">
        <f>IF(AND('Mapa final'!#REF!="Baja",'Mapa final'!#REF!="Menor"),CONCATENATE("R1C",'Mapa final'!#REF!),"")</f>
        <v>#ERROR!</v>
      </c>
      <c r="T36" s="192" t="str">
        <f>IF(AND('Mapa final'!#REF!="Baja",'Mapa final'!#REF!="Menor"),CONCATENATE("R1C",'Mapa final'!#REF!),"")</f>
        <v>#ERROR!</v>
      </c>
      <c r="U36" s="193" t="str">
        <f>IF(AND('Mapa final'!#REF!="Baja",'Mapa final'!#REF!="Menor"),CONCATENATE("R1C",'Mapa final'!#REF!),"")</f>
        <v>#ERROR!</v>
      </c>
      <c r="V36" s="191" t="str">
        <f>IF(AND('Mapa final'!$Y$16="Baja",'Mapa final'!$AA$16="Moderado"),CONCATENATE("R1C",'Mapa final'!$O$16),"")</f>
        <v/>
      </c>
      <c r="W36" s="192" t="str">
        <f>IF(AND('Mapa final'!$Y$17="Baja",'Mapa final'!$AA$17="Moderado"),CONCATENATE("R1C",'Mapa final'!$O$17),"")</f>
        <v/>
      </c>
      <c r="X36" s="192" t="str">
        <f>IF(AND('Mapa final'!$Y$18="Baja",'Mapa final'!$AA$18="Moderado"),CONCATENATE("R1C",'Mapa final'!$O$18),"")</f>
        <v/>
      </c>
      <c r="Y36" s="192" t="str">
        <f>IF(AND('Mapa final'!#REF!="Baja",'Mapa final'!#REF!="Moderado"),CONCATENATE("R1C",'Mapa final'!#REF!),"")</f>
        <v>#ERROR!</v>
      </c>
      <c r="Z36" s="192" t="str">
        <f>IF(AND('Mapa final'!#REF!="Baja",'Mapa final'!#REF!="Moderado"),CONCATENATE("R1C",'Mapa final'!#REF!),"")</f>
        <v>#ERROR!</v>
      </c>
      <c r="AA36" s="193" t="str">
        <f>IF(AND('Mapa final'!#REF!="Baja",'Mapa final'!#REF!="Moderado"),CONCATENATE("R1C",'Mapa final'!#REF!),"")</f>
        <v>#ERROR!</v>
      </c>
      <c r="AB36" s="172" t="str">
        <f>IF(AND('Mapa final'!$Y$16="Baja",'Mapa final'!$AA$16="Mayor"),CONCATENATE("R1C",'Mapa final'!$O$16),"")</f>
        <v/>
      </c>
      <c r="AC36" s="173" t="str">
        <f>IF(AND('Mapa final'!$Y$17="Baja",'Mapa final'!$AA$17="Mayor"),CONCATENATE("R1C",'Mapa final'!$O$17),"")</f>
        <v/>
      </c>
      <c r="AD36" s="173" t="str">
        <f>IF(AND('Mapa final'!$Y$18="Baja",'Mapa final'!$AA$18="Mayor"),CONCATENATE("R1C",'Mapa final'!$O$18),"")</f>
        <v/>
      </c>
      <c r="AE36" s="173" t="str">
        <f>IF(AND('Mapa final'!#REF!="Baja",'Mapa final'!#REF!="Mayor"),CONCATENATE("R1C",'Mapa final'!#REF!),"")</f>
        <v>#ERROR!</v>
      </c>
      <c r="AF36" s="173" t="str">
        <f>IF(AND('Mapa final'!#REF!="Baja",'Mapa final'!#REF!="Mayor"),CONCATENATE("R1C",'Mapa final'!#REF!),"")</f>
        <v>#ERROR!</v>
      </c>
      <c r="AG36" s="174" t="str">
        <f>IF(AND('Mapa final'!#REF!="Baja",'Mapa final'!#REF!="Mayor"),CONCATENATE("R1C",'Mapa final'!#REF!),"")</f>
        <v>#ERROR!</v>
      </c>
      <c r="AH36" s="175" t="str">
        <f>IF(AND('Mapa final'!$Y$16="Baja",'Mapa final'!$AA$16="Catastrófico"),CONCATENATE("R1C",'Mapa final'!$O$16),"")</f>
        <v/>
      </c>
      <c r="AI36" s="176" t="str">
        <f>IF(AND('Mapa final'!$Y$17="Baja",'Mapa final'!$AA$17="Catastrófico"),CONCATENATE("R1C",'Mapa final'!$O$17),"")</f>
        <v/>
      </c>
      <c r="AJ36" s="176" t="str">
        <f>IF(AND('Mapa final'!$Y$18="Baja",'Mapa final'!$AA$18="Catastrófico"),CONCATENATE("R1C",'Mapa final'!$O$18),"")</f>
        <v/>
      </c>
      <c r="AK36" s="176" t="str">
        <f>IF(AND('Mapa final'!#REF!="Baja",'Mapa final'!#REF!="Catastrófico"),CONCATENATE("R1C",'Mapa final'!#REF!),"")</f>
        <v>#ERROR!</v>
      </c>
      <c r="AL36" s="176" t="str">
        <f>IF(AND('Mapa final'!#REF!="Baja",'Mapa final'!#REF!="Catastrófico"),CONCATENATE("R1C",'Mapa final'!#REF!),"")</f>
        <v>#ERROR!</v>
      </c>
      <c r="AM36" s="177" t="str">
        <f>IF(AND('Mapa final'!#REF!="Baja",'Mapa final'!#REF!="Catastrófico"),CONCATENATE("R1C",'Mapa final'!#REF!),"")</f>
        <v>#ERROR!</v>
      </c>
      <c r="AN36" s="129"/>
      <c r="AO36" s="205" t="s">
        <v>139</v>
      </c>
      <c r="AP36" s="144"/>
      <c r="AQ36" s="144"/>
      <c r="AR36" s="144"/>
      <c r="AS36" s="144"/>
      <c r="AT36" s="145"/>
    </row>
    <row r="37" ht="15.0" customHeight="1">
      <c r="B37" s="130"/>
      <c r="D37" s="8"/>
      <c r="E37" s="7"/>
      <c r="J37" s="206" t="str">
        <f>IF(AND('Mapa final'!$Y$21="Baja",'Mapa final'!$AA$21="Leve"),CONCATENATE("R2C",'Mapa final'!$O$21),"")</f>
        <v/>
      </c>
      <c r="K37" s="207" t="str">
        <f>IF(AND('Mapa final'!#REF!="Baja",'Mapa final'!#REF!="Leve"),CONCATENATE("R2C",'Mapa final'!#REF!),"")</f>
        <v>#ERROR!</v>
      </c>
      <c r="L37" s="207" t="str">
        <f>IF(AND('Mapa final'!#REF!="Baja",'Mapa final'!#REF!="Leve"),CONCATENATE("R2C",'Mapa final'!#REF!),"")</f>
        <v>#ERROR!</v>
      </c>
      <c r="M37" s="207" t="str">
        <f>IF(AND('Mapa final'!#REF!="Baja",'Mapa final'!#REF!="Leve"),CONCATENATE("R2C",'Mapa final'!#REF!),"")</f>
        <v>#ERROR!</v>
      </c>
      <c r="N37" s="207" t="str">
        <f>IF(AND('Mapa final'!$Y$22="Baja",'Mapa final'!$AA$22="Leve"),CONCATENATE("R2C",'Mapa final'!$O$22),"")</f>
        <v/>
      </c>
      <c r="O37" s="208" t="str">
        <f>IF(AND('Mapa final'!$Y$23="Baja",'Mapa final'!$AA$23="Leve"),CONCATENATE("R2C",'Mapa final'!$O$23),"")</f>
        <v/>
      </c>
      <c r="P37" s="195" t="str">
        <f>IF(AND('Mapa final'!$Y$21="Baja",'Mapa final'!$AA$21="Menor"),CONCATENATE("R2C",'Mapa final'!$O$21),"")</f>
        <v/>
      </c>
      <c r="Q37" s="196" t="str">
        <f>IF(AND('Mapa final'!#REF!="Baja",'Mapa final'!#REF!="Menor"),CONCATENATE("R2C",'Mapa final'!#REF!),"")</f>
        <v>#ERROR!</v>
      </c>
      <c r="R37" s="196" t="str">
        <f>IF(AND('Mapa final'!#REF!="Baja",'Mapa final'!#REF!="Menor"),CONCATENATE("R2C",'Mapa final'!#REF!),"")</f>
        <v>#ERROR!</v>
      </c>
      <c r="S37" s="196" t="str">
        <f>IF(AND('Mapa final'!#REF!="Baja",'Mapa final'!#REF!="Menor"),CONCATENATE("R2C",'Mapa final'!#REF!),"")</f>
        <v>#ERROR!</v>
      </c>
      <c r="T37" s="196" t="str">
        <f>IF(AND('Mapa final'!$Y$22="Baja",'Mapa final'!$AA$22="Menor"),CONCATENATE("R2C",'Mapa final'!$O$22),"")</f>
        <v/>
      </c>
      <c r="U37" s="197" t="str">
        <f>IF(AND('Mapa final'!$Y$23="Baja",'Mapa final'!$AA$23="Menor"),CONCATENATE("R2C",'Mapa final'!$O$23),"")</f>
        <v/>
      </c>
      <c r="V37" s="195" t="str">
        <f>IF(AND('Mapa final'!$Y$21="Baja",'Mapa final'!$AA$21="Moderado"),CONCATENATE("R2C",'Mapa final'!$O$21),"")</f>
        <v/>
      </c>
      <c r="W37" s="196" t="str">
        <f>IF(AND('Mapa final'!#REF!="Baja",'Mapa final'!#REF!="Moderado"),CONCATENATE("R2C",'Mapa final'!#REF!),"")</f>
        <v>#ERROR!</v>
      </c>
      <c r="X37" s="196" t="str">
        <f>IF(AND('Mapa final'!#REF!="Baja",'Mapa final'!#REF!="Moderado"),CONCATENATE("R2C",'Mapa final'!#REF!),"")</f>
        <v>#ERROR!</v>
      </c>
      <c r="Y37" s="196" t="str">
        <f>IF(AND('Mapa final'!#REF!="Baja",'Mapa final'!#REF!="Moderado"),CONCATENATE("R2C",'Mapa final'!#REF!),"")</f>
        <v>#ERROR!</v>
      </c>
      <c r="Z37" s="196" t="str">
        <f>IF(AND('Mapa final'!$Y$22="Baja",'Mapa final'!$AA$22="Moderado"),CONCATENATE("R2C",'Mapa final'!$O$22),"")</f>
        <v/>
      </c>
      <c r="AA37" s="197" t="str">
        <f>IF(AND('Mapa final'!$Y$23="Baja",'Mapa final'!$AA$23="Moderado"),CONCATENATE("R2C",'Mapa final'!$O$23),"")</f>
        <v/>
      </c>
      <c r="AB37" s="179" t="str">
        <f>IF(AND('Mapa final'!$Y$21="Baja",'Mapa final'!$AA$21="Mayor"),CONCATENATE("R2C",'Mapa final'!$O$21),"")</f>
        <v/>
      </c>
      <c r="AC37" s="180" t="str">
        <f>IF(AND('Mapa final'!#REF!="Baja",'Mapa final'!#REF!="Mayor"),CONCATENATE("R2C",'Mapa final'!#REF!),"")</f>
        <v>#ERROR!</v>
      </c>
      <c r="AD37" s="180" t="str">
        <f>IF(AND('Mapa final'!#REF!="Baja",'Mapa final'!#REF!="Mayor"),CONCATENATE("R2C",'Mapa final'!#REF!),"")</f>
        <v>#ERROR!</v>
      </c>
      <c r="AE37" s="180" t="str">
        <f>IF(AND('Mapa final'!#REF!="Baja",'Mapa final'!#REF!="Mayor"),CONCATENATE("R2C",'Mapa final'!#REF!),"")</f>
        <v>#ERROR!</v>
      </c>
      <c r="AF37" s="180" t="str">
        <f>IF(AND('Mapa final'!$Y$22="Baja",'Mapa final'!$AA$22="Mayor"),CONCATENATE("R2C",'Mapa final'!$O$22),"")</f>
        <v/>
      </c>
      <c r="AG37" s="181" t="str">
        <f>IF(AND('Mapa final'!$Y$23="Baja",'Mapa final'!$AA$23="Mayor"),CONCATENATE("R2C",'Mapa final'!$O$23),"")</f>
        <v/>
      </c>
      <c r="AH37" s="182" t="str">
        <f>IF(AND('Mapa final'!$Y$21="Baja",'Mapa final'!$AA$21="Catastrófico"),CONCATENATE("R2C",'Mapa final'!$O$21),"")</f>
        <v/>
      </c>
      <c r="AI37" s="183" t="str">
        <f>IF(AND('Mapa final'!#REF!="Baja",'Mapa final'!#REF!="Catastrófico"),CONCATENATE("R2C",'Mapa final'!#REF!),"")</f>
        <v>#ERROR!</v>
      </c>
      <c r="AJ37" s="183" t="str">
        <f>IF(AND('Mapa final'!#REF!="Baja",'Mapa final'!#REF!="Catastrófico"),CONCATENATE("R2C",'Mapa final'!#REF!),"")</f>
        <v>#ERROR!</v>
      </c>
      <c r="AK37" s="183" t="str">
        <f>IF(AND('Mapa final'!#REF!="Baja",'Mapa final'!#REF!="Catastrófico"),CONCATENATE("R2C",'Mapa final'!#REF!),"")</f>
        <v>#ERROR!</v>
      </c>
      <c r="AL37" s="183" t="str">
        <f>IF(AND('Mapa final'!$Y$22="Baja",'Mapa final'!$AA$22="Catastrófico"),CONCATENATE("R2C",'Mapa final'!$O$22),"")</f>
        <v/>
      </c>
      <c r="AM37" s="184" t="str">
        <f>IF(AND('Mapa final'!$Y$23="Baja",'Mapa final'!$AA$23="Catastrófico"),CONCATENATE("R2C",'Mapa final'!$O$23),"")</f>
        <v/>
      </c>
      <c r="AN37" s="129"/>
      <c r="AO37" s="148"/>
      <c r="AT37" s="149"/>
    </row>
    <row r="38" ht="15.0" customHeight="1">
      <c r="B38" s="130"/>
      <c r="D38" s="8"/>
      <c r="E38" s="7"/>
      <c r="J38" s="206" t="str">
        <f>IF(AND('Mapa final'!$Y$26="Baja",'Mapa final'!$AA$26="Leve"),CONCATENATE("R3C",'Mapa final'!$O$26),"")</f>
        <v/>
      </c>
      <c r="K38" s="207" t="str">
        <f>IF(AND('Mapa final'!$Y$27="Baja",'Mapa final'!$AA$27="Leve"),CONCATENATE("R3C",'Mapa final'!$O$27),"")</f>
        <v/>
      </c>
      <c r="L38" s="207" t="str">
        <f>IF(AND('Mapa final'!$Y$28="Baja",'Mapa final'!$AA$28="Leve"),CONCATENATE("R3C",'Mapa final'!$O$28),"")</f>
        <v/>
      </c>
      <c r="M38" s="207" t="str">
        <f>IF(AND('Mapa final'!#REF!="Baja",'Mapa final'!#REF!="Leve"),CONCATENATE("R3C",'Mapa final'!#REF!),"")</f>
        <v>#ERROR!</v>
      </c>
      <c r="N38" s="207" t="str">
        <f>IF(AND('Mapa final'!#REF!="Baja",'Mapa final'!#REF!="Leve"),CONCATENATE("R3C",'Mapa final'!#REF!),"")</f>
        <v>#ERROR!</v>
      </c>
      <c r="O38" s="208" t="str">
        <f>IF(AND('Mapa final'!#REF!="Baja",'Mapa final'!#REF!="Leve"),CONCATENATE("R3C",'Mapa final'!#REF!),"")</f>
        <v>#ERROR!</v>
      </c>
      <c r="P38" s="195" t="str">
        <f>IF(AND('Mapa final'!$Y$26="Baja",'Mapa final'!$AA$26="Menor"),CONCATENATE("R3C",'Mapa final'!$O$26),"")</f>
        <v/>
      </c>
      <c r="Q38" s="196" t="str">
        <f>IF(AND('Mapa final'!$Y$27="Baja",'Mapa final'!$AA$27="Menor"),CONCATENATE("R3C",'Mapa final'!$O$27),"")</f>
        <v/>
      </c>
      <c r="R38" s="196" t="str">
        <f>IF(AND('Mapa final'!$Y$28="Baja",'Mapa final'!$AA$28="Menor"),CONCATENATE("R3C",'Mapa final'!$O$28),"")</f>
        <v/>
      </c>
      <c r="S38" s="196" t="str">
        <f>IF(AND('Mapa final'!#REF!="Baja",'Mapa final'!#REF!="Menor"),CONCATENATE("R3C",'Mapa final'!#REF!),"")</f>
        <v>#ERROR!</v>
      </c>
      <c r="T38" s="196" t="str">
        <f>IF(AND('Mapa final'!#REF!="Baja",'Mapa final'!#REF!="Menor"),CONCATENATE("R3C",'Mapa final'!#REF!),"")</f>
        <v>#ERROR!</v>
      </c>
      <c r="U38" s="197" t="str">
        <f>IF(AND('Mapa final'!#REF!="Baja",'Mapa final'!#REF!="Menor"),CONCATENATE("R3C",'Mapa final'!#REF!),"")</f>
        <v>#ERROR!</v>
      </c>
      <c r="V38" s="195" t="str">
        <f>IF(AND('Mapa final'!$Y$26="Baja",'Mapa final'!$AA$26="Moderado"),CONCATENATE("R3C",'Mapa final'!$O$26),"")</f>
        <v/>
      </c>
      <c r="W38" s="196" t="str">
        <f>IF(AND('Mapa final'!$Y$27="Baja",'Mapa final'!$AA$27="Moderado"),CONCATENATE("R3C",'Mapa final'!$O$27),"")</f>
        <v/>
      </c>
      <c r="X38" s="196" t="str">
        <f>IF(AND('Mapa final'!$Y$28="Baja",'Mapa final'!$AA$28="Moderado"),CONCATENATE("R3C",'Mapa final'!$O$28),"")</f>
        <v/>
      </c>
      <c r="Y38" s="196" t="str">
        <f>IF(AND('Mapa final'!#REF!="Baja",'Mapa final'!#REF!="Moderado"),CONCATENATE("R3C",'Mapa final'!#REF!),"")</f>
        <v>#ERROR!</v>
      </c>
      <c r="Z38" s="196" t="str">
        <f>IF(AND('Mapa final'!#REF!="Baja",'Mapa final'!#REF!="Moderado"),CONCATENATE("R3C",'Mapa final'!#REF!),"")</f>
        <v>#ERROR!</v>
      </c>
      <c r="AA38" s="197" t="str">
        <f>IF(AND('Mapa final'!#REF!="Baja",'Mapa final'!#REF!="Moderado"),CONCATENATE("R3C",'Mapa final'!#REF!),"")</f>
        <v>#ERROR!</v>
      </c>
      <c r="AB38" s="179" t="str">
        <f>IF(AND('Mapa final'!$Y$26="Baja",'Mapa final'!$AA$26="Mayor"),CONCATENATE("R3C",'Mapa final'!$O$26),"")</f>
        <v/>
      </c>
      <c r="AC38" s="180" t="str">
        <f>IF(AND('Mapa final'!$Y$27="Baja",'Mapa final'!$AA$27="Mayor"),CONCATENATE("R3C",'Mapa final'!$O$27),"")</f>
        <v/>
      </c>
      <c r="AD38" s="180" t="str">
        <f>IF(AND('Mapa final'!$Y$28="Baja",'Mapa final'!$AA$28="Mayor"),CONCATENATE("R3C",'Mapa final'!$O$28),"")</f>
        <v/>
      </c>
      <c r="AE38" s="180" t="str">
        <f>IF(AND('Mapa final'!#REF!="Baja",'Mapa final'!#REF!="Mayor"),CONCATENATE("R3C",'Mapa final'!#REF!),"")</f>
        <v>#ERROR!</v>
      </c>
      <c r="AF38" s="180" t="str">
        <f>IF(AND('Mapa final'!#REF!="Baja",'Mapa final'!#REF!="Mayor"),CONCATENATE("R3C",'Mapa final'!#REF!),"")</f>
        <v>#ERROR!</v>
      </c>
      <c r="AG38" s="181" t="str">
        <f>IF(AND('Mapa final'!#REF!="Baja",'Mapa final'!#REF!="Mayor"),CONCATENATE("R3C",'Mapa final'!#REF!),"")</f>
        <v>#ERROR!</v>
      </c>
      <c r="AH38" s="182" t="str">
        <f>IF(AND('Mapa final'!$Y$26="Baja",'Mapa final'!$AA$26="Catastrófico"),CONCATENATE("R3C",'Mapa final'!$O$26),"")</f>
        <v/>
      </c>
      <c r="AI38" s="183" t="str">
        <f>IF(AND('Mapa final'!$Y$27="Baja",'Mapa final'!$AA$27="Catastrófico"),CONCATENATE("R3C",'Mapa final'!$O$27),"")</f>
        <v/>
      </c>
      <c r="AJ38" s="183" t="str">
        <f>IF(AND('Mapa final'!$Y$28="Baja",'Mapa final'!$AA$28="Catastrófico"),CONCATENATE("R3C",'Mapa final'!$O$28),"")</f>
        <v/>
      </c>
      <c r="AK38" s="183" t="str">
        <f>IF(AND('Mapa final'!#REF!="Baja",'Mapa final'!#REF!="Catastrófico"),CONCATENATE("R3C",'Mapa final'!#REF!),"")</f>
        <v>#ERROR!</v>
      </c>
      <c r="AL38" s="183" t="str">
        <f>IF(AND('Mapa final'!#REF!="Baja",'Mapa final'!#REF!="Catastrófico"),CONCATENATE("R3C",'Mapa final'!#REF!),"")</f>
        <v>#ERROR!</v>
      </c>
      <c r="AM38" s="184" t="str">
        <f>IF(AND('Mapa final'!#REF!="Baja",'Mapa final'!#REF!="Catastrófico"),CONCATENATE("R3C",'Mapa final'!#REF!),"")</f>
        <v>#ERROR!</v>
      </c>
      <c r="AN38" s="129"/>
      <c r="AO38" s="148"/>
      <c r="AT38" s="149"/>
    </row>
    <row r="39" ht="15.0" customHeight="1">
      <c r="B39" s="130"/>
      <c r="D39" s="8"/>
      <c r="E39" s="7"/>
      <c r="J39" s="206" t="str">
        <f>IF(AND('Mapa final'!$Y$31="Baja",'Mapa final'!$AA$31="Leve"),CONCATENATE("R4C",'Mapa final'!$O$31),"")</f>
        <v/>
      </c>
      <c r="K39" s="207" t="str">
        <f>IF(AND('Mapa final'!$Y$32="Baja",'Mapa final'!$AA$32="Leve"),CONCATENATE("R4C",'Mapa final'!$O$32),"")</f>
        <v/>
      </c>
      <c r="L39" s="207" t="str">
        <f>IF(AND('Mapa final'!#REF!="Baja",'Mapa final'!#REF!="Leve"),CONCATENATE("R4C",'Mapa final'!#REF!),"")</f>
        <v>#ERROR!</v>
      </c>
      <c r="M39" s="207" t="str">
        <f>IF(AND('Mapa final'!$Y$33="Baja",'Mapa final'!$AA$33="Leve"),CONCATENATE("R4C",'Mapa final'!$O$33),"")</f>
        <v/>
      </c>
      <c r="N39" s="207" t="str">
        <f>IF(AND('Mapa final'!#REF!="Baja",'Mapa final'!#REF!="Leve"),CONCATENATE("R4C",'Mapa final'!#REF!),"")</f>
        <v>#ERROR!</v>
      </c>
      <c r="O39" s="208" t="str">
        <f>IF(AND('Mapa final'!#REF!="Baja",'Mapa final'!#REF!="Leve"),CONCATENATE("R4C",'Mapa final'!#REF!),"")</f>
        <v>#ERROR!</v>
      </c>
      <c r="P39" s="195" t="str">
        <f>IF(AND('Mapa final'!$Y$31="Baja",'Mapa final'!$AA$31="Menor"),CONCATENATE("R4C",'Mapa final'!$O$31),"")</f>
        <v/>
      </c>
      <c r="Q39" s="196" t="str">
        <f>IF(AND('Mapa final'!$Y$32="Baja",'Mapa final'!$AA$32="Menor"),CONCATENATE("R4C",'Mapa final'!$O$32),"")</f>
        <v/>
      </c>
      <c r="R39" s="196" t="str">
        <f>IF(AND('Mapa final'!#REF!="Baja",'Mapa final'!#REF!="Menor"),CONCATENATE("R4C",'Mapa final'!#REF!),"")</f>
        <v>#ERROR!</v>
      </c>
      <c r="S39" s="196" t="str">
        <f>IF(AND('Mapa final'!$Y$33="Baja",'Mapa final'!$AA$33="Menor"),CONCATENATE("R4C",'Mapa final'!$O$33),"")</f>
        <v/>
      </c>
      <c r="T39" s="196" t="str">
        <f>IF(AND('Mapa final'!#REF!="Baja",'Mapa final'!#REF!="Menor"),CONCATENATE("R4C",'Mapa final'!#REF!),"")</f>
        <v>#ERROR!</v>
      </c>
      <c r="U39" s="197" t="str">
        <f>IF(AND('Mapa final'!#REF!="Baja",'Mapa final'!#REF!="Menor"),CONCATENATE("R4C",'Mapa final'!#REF!),"")</f>
        <v>#ERROR!</v>
      </c>
      <c r="V39" s="195" t="str">
        <f>IF(AND('Mapa final'!$Y$31="Baja",'Mapa final'!$AA$31="Moderado"),CONCATENATE("R4C",'Mapa final'!$O$31),"")</f>
        <v/>
      </c>
      <c r="W39" s="196" t="str">
        <f>IF(AND('Mapa final'!$Y$32="Baja",'Mapa final'!$AA$32="Moderado"),CONCATENATE("R4C",'Mapa final'!$O$32),"")</f>
        <v/>
      </c>
      <c r="X39" s="196" t="str">
        <f>IF(AND('Mapa final'!#REF!="Baja",'Mapa final'!#REF!="Moderado"),CONCATENATE("R4C",'Mapa final'!#REF!),"")</f>
        <v>#ERROR!</v>
      </c>
      <c r="Y39" s="196" t="str">
        <f>IF(AND('Mapa final'!$Y$33="Baja",'Mapa final'!$AA$33="Moderado"),CONCATENATE("R4C",'Mapa final'!$O$33),"")</f>
        <v/>
      </c>
      <c r="Z39" s="196" t="str">
        <f>IF(AND('Mapa final'!#REF!="Baja",'Mapa final'!#REF!="Moderado"),CONCATENATE("R4C",'Mapa final'!#REF!),"")</f>
        <v>#ERROR!</v>
      </c>
      <c r="AA39" s="197" t="str">
        <f>IF(AND('Mapa final'!#REF!="Baja",'Mapa final'!#REF!="Moderado"),CONCATENATE("R4C",'Mapa final'!#REF!),"")</f>
        <v>#ERROR!</v>
      </c>
      <c r="AB39" s="179" t="str">
        <f>IF(AND('Mapa final'!$Y$31="Baja",'Mapa final'!$AA$31="Mayor"),CONCATENATE("R4C",'Mapa final'!$O$31),"")</f>
        <v/>
      </c>
      <c r="AC39" s="180" t="str">
        <f>IF(AND('Mapa final'!$Y$32="Baja",'Mapa final'!$AA$32="Mayor"),CONCATENATE("R4C",'Mapa final'!$O$32),"")</f>
        <v/>
      </c>
      <c r="AD39" s="180" t="str">
        <f>IF(AND('Mapa final'!#REF!="Baja",'Mapa final'!#REF!="Mayor"),CONCATENATE("R4C",'Mapa final'!#REF!),"")</f>
        <v>#ERROR!</v>
      </c>
      <c r="AE39" s="180" t="str">
        <f>IF(AND('Mapa final'!$Y$33="Baja",'Mapa final'!$AA$33="Mayor"),CONCATENATE("R4C",'Mapa final'!$O$33),"")</f>
        <v/>
      </c>
      <c r="AF39" s="180" t="str">
        <f>IF(AND('Mapa final'!#REF!="Baja",'Mapa final'!#REF!="Mayor"),CONCATENATE("R4C",'Mapa final'!#REF!),"")</f>
        <v>#ERROR!</v>
      </c>
      <c r="AG39" s="181" t="str">
        <f>IF(AND('Mapa final'!#REF!="Baja",'Mapa final'!#REF!="Mayor"),CONCATENATE("R4C",'Mapa final'!#REF!),"")</f>
        <v>#ERROR!</v>
      </c>
      <c r="AH39" s="182" t="str">
        <f>IF(AND('Mapa final'!$Y$31="Baja",'Mapa final'!$AA$31="Catastrófico"),CONCATENATE("R4C",'Mapa final'!$O$31),"")</f>
        <v/>
      </c>
      <c r="AI39" s="183" t="str">
        <f>IF(AND('Mapa final'!$Y$32="Baja",'Mapa final'!$AA$32="Catastrófico"),CONCATENATE("R4C",'Mapa final'!$O$32),"")</f>
        <v/>
      </c>
      <c r="AJ39" s="183" t="str">
        <f>IF(AND('Mapa final'!#REF!="Baja",'Mapa final'!#REF!="Catastrófico"),CONCATENATE("R4C",'Mapa final'!#REF!),"")</f>
        <v>#ERROR!</v>
      </c>
      <c r="AK39" s="183" t="str">
        <f>IF(AND('Mapa final'!$Y$33="Baja",'Mapa final'!$AA$33="Catastrófico"),CONCATENATE("R4C",'Mapa final'!$O$33),"")</f>
        <v/>
      </c>
      <c r="AL39" s="183" t="str">
        <f>IF(AND('Mapa final'!#REF!="Baja",'Mapa final'!#REF!="Catastrófico"),CONCATENATE("R4C",'Mapa final'!#REF!),"")</f>
        <v>#ERROR!</v>
      </c>
      <c r="AM39" s="184" t="str">
        <f>IF(AND('Mapa final'!#REF!="Baja",'Mapa final'!#REF!="Catastrófico"),CONCATENATE("R4C",'Mapa final'!#REF!),"")</f>
        <v>#ERROR!</v>
      </c>
      <c r="AN39" s="129"/>
      <c r="AO39" s="148"/>
      <c r="AT39" s="149"/>
    </row>
    <row r="40" ht="15.0" customHeight="1">
      <c r="B40" s="130"/>
      <c r="D40" s="8"/>
      <c r="E40" s="7"/>
      <c r="J40" s="206" t="str">
        <f>IF(AND('Mapa final'!$Y$36="Baja",'Mapa final'!$AA$36="Leve"),CONCATENATE("R5C",'Mapa final'!$O$36),"")</f>
        <v/>
      </c>
      <c r="K40" s="207" t="str">
        <f>IF(AND('Mapa final'!$Y$37="Baja",'Mapa final'!$AA$37="Leve"),CONCATENATE("R5C",'Mapa final'!$O$37),"")</f>
        <v/>
      </c>
      <c r="L40" s="207" t="str">
        <f>IF(AND('Mapa final'!$Y$38="Baja",'Mapa final'!$AA$38="Leve"),CONCATENATE("R5C",'Mapa final'!$O$38),"")</f>
        <v/>
      </c>
      <c r="M40" s="207" t="str">
        <f>IF(AND('Mapa final'!#REF!="Baja",'Mapa final'!#REF!="Leve"),CONCATENATE("R5C",'Mapa final'!#REF!),"")</f>
        <v>#ERROR!</v>
      </c>
      <c r="N40" s="207" t="str">
        <f>IF(AND('Mapa final'!#REF!="Baja",'Mapa final'!#REF!="Leve"),CONCATENATE("R5C",'Mapa final'!#REF!),"")</f>
        <v>#ERROR!</v>
      </c>
      <c r="O40" s="208" t="str">
        <f>IF(AND('Mapa final'!#REF!="Baja",'Mapa final'!#REF!="Leve"),CONCATENATE("R5C",'Mapa final'!#REF!),"")</f>
        <v>#ERROR!</v>
      </c>
      <c r="P40" s="195" t="str">
        <f>IF(AND('Mapa final'!$Y$36="Baja",'Mapa final'!$AA$36="Menor"),CONCATENATE("R5C",'Mapa final'!$O$36),"")</f>
        <v/>
      </c>
      <c r="Q40" s="196" t="str">
        <f>IF(AND('Mapa final'!$Y$37="Baja",'Mapa final'!$AA$37="Menor"),CONCATENATE("R5C",'Mapa final'!$O$37),"")</f>
        <v/>
      </c>
      <c r="R40" s="196" t="str">
        <f>IF(AND('Mapa final'!$Y$38="Baja",'Mapa final'!$AA$38="Menor"),CONCATENATE("R5C",'Mapa final'!$O$38),"")</f>
        <v/>
      </c>
      <c r="S40" s="196" t="str">
        <f>IF(AND('Mapa final'!#REF!="Baja",'Mapa final'!#REF!="Menor"),CONCATENATE("R5C",'Mapa final'!#REF!),"")</f>
        <v>#ERROR!</v>
      </c>
      <c r="T40" s="196" t="str">
        <f>IF(AND('Mapa final'!#REF!="Baja",'Mapa final'!#REF!="Menor"),CONCATENATE("R5C",'Mapa final'!#REF!),"")</f>
        <v>#ERROR!</v>
      </c>
      <c r="U40" s="197" t="str">
        <f>IF(AND('Mapa final'!#REF!="Baja",'Mapa final'!#REF!="Menor"),CONCATENATE("R5C",'Mapa final'!#REF!),"")</f>
        <v>#ERROR!</v>
      </c>
      <c r="V40" s="195" t="str">
        <f>IF(AND('Mapa final'!$Y$36="Baja",'Mapa final'!$AA$36="Moderado"),CONCATENATE("R5C",'Mapa final'!$O$36),"")</f>
        <v/>
      </c>
      <c r="W40" s="196" t="str">
        <f>IF(AND('Mapa final'!$Y$37="Baja",'Mapa final'!$AA$37="Moderado"),CONCATENATE("R5C",'Mapa final'!$O$37),"")</f>
        <v/>
      </c>
      <c r="X40" s="196" t="str">
        <f>IF(AND('Mapa final'!$Y$38="Baja",'Mapa final'!$AA$38="Moderado"),CONCATENATE("R5C",'Mapa final'!$O$38),"")</f>
        <v/>
      </c>
      <c r="Y40" s="196" t="str">
        <f>IF(AND('Mapa final'!#REF!="Baja",'Mapa final'!#REF!="Moderado"),CONCATENATE("R5C",'Mapa final'!#REF!),"")</f>
        <v>#ERROR!</v>
      </c>
      <c r="Z40" s="196" t="str">
        <f>IF(AND('Mapa final'!#REF!="Baja",'Mapa final'!#REF!="Moderado"),CONCATENATE("R5C",'Mapa final'!#REF!),"")</f>
        <v>#ERROR!</v>
      </c>
      <c r="AA40" s="197" t="str">
        <f>IF(AND('Mapa final'!#REF!="Baja",'Mapa final'!#REF!="Moderado"),CONCATENATE("R5C",'Mapa final'!#REF!),"")</f>
        <v>#ERROR!</v>
      </c>
      <c r="AB40" s="179" t="str">
        <f>IF(AND('Mapa final'!$Y$36="Baja",'Mapa final'!$AA$36="Mayor"),CONCATENATE("R5C",'Mapa final'!$O$36),"")</f>
        <v/>
      </c>
      <c r="AC40" s="180" t="str">
        <f>IF(AND('Mapa final'!$Y$37="Baja",'Mapa final'!$AA$37="Mayor"),CONCATENATE("R5C",'Mapa final'!$O$37),"")</f>
        <v/>
      </c>
      <c r="AD40" s="180" t="str">
        <f>IF(AND('Mapa final'!$Y$38="Baja",'Mapa final'!$AA$38="Mayor"),CONCATENATE("R5C",'Mapa final'!$O$38),"")</f>
        <v/>
      </c>
      <c r="AE40" s="180" t="str">
        <f>IF(AND('Mapa final'!#REF!="Baja",'Mapa final'!#REF!="Mayor"),CONCATENATE("R5C",'Mapa final'!#REF!),"")</f>
        <v>#ERROR!</v>
      </c>
      <c r="AF40" s="180" t="str">
        <f>IF(AND('Mapa final'!#REF!="Baja",'Mapa final'!#REF!="Mayor"),CONCATENATE("R5C",'Mapa final'!#REF!),"")</f>
        <v>#ERROR!</v>
      </c>
      <c r="AG40" s="181" t="str">
        <f>IF(AND('Mapa final'!#REF!="Baja",'Mapa final'!#REF!="Mayor"),CONCATENATE("R5C",'Mapa final'!#REF!),"")</f>
        <v>#ERROR!</v>
      </c>
      <c r="AH40" s="182" t="str">
        <f>IF(AND('Mapa final'!$Y$36="Baja",'Mapa final'!$AA$36="Catastrófico"),CONCATENATE("R5C",'Mapa final'!$O$36),"")</f>
        <v/>
      </c>
      <c r="AI40" s="183" t="str">
        <f>IF(AND('Mapa final'!$Y$37="Baja",'Mapa final'!$AA$37="Catastrófico"),CONCATENATE("R5C",'Mapa final'!$O$37),"")</f>
        <v/>
      </c>
      <c r="AJ40" s="183" t="str">
        <f>IF(AND('Mapa final'!$Y$38="Baja",'Mapa final'!$AA$38="Catastrófico"),CONCATENATE("R5C",'Mapa final'!$O$38),"")</f>
        <v/>
      </c>
      <c r="AK40" s="183" t="str">
        <f>IF(AND('Mapa final'!#REF!="Baja",'Mapa final'!#REF!="Catastrófico"),CONCATENATE("R5C",'Mapa final'!#REF!),"")</f>
        <v>#ERROR!</v>
      </c>
      <c r="AL40" s="183" t="str">
        <f>IF(AND('Mapa final'!#REF!="Baja",'Mapa final'!#REF!="Catastrófico"),CONCATENATE("R5C",'Mapa final'!#REF!),"")</f>
        <v>#ERROR!</v>
      </c>
      <c r="AM40" s="184" t="str">
        <f>IF(AND('Mapa final'!#REF!="Baja",'Mapa final'!#REF!="Catastrófico"),CONCATENATE("R5C",'Mapa final'!#REF!),"")</f>
        <v>#ERROR!</v>
      </c>
      <c r="AN40" s="129"/>
      <c r="AO40" s="148"/>
      <c r="AT40" s="149"/>
    </row>
    <row r="41" ht="15.0" customHeight="1">
      <c r="B41" s="130"/>
      <c r="D41" s="8"/>
      <c r="E41" s="7"/>
      <c r="J41" s="206" t="str">
        <f>IF(AND('Mapa final'!$Y$41="Baja",'Mapa final'!$AA$41="Leve"),CONCATENATE("R6C",'Mapa final'!$O$41),"")</f>
        <v/>
      </c>
      <c r="K41" s="207" t="str">
        <f>IF(AND('Mapa final'!$Y$42="Baja",'Mapa final'!$AA$42="Leve"),CONCATENATE("R6C",'Mapa final'!$O$42),"")</f>
        <v/>
      </c>
      <c r="L41" s="207" t="str">
        <f>IF(AND('Mapa final'!$Y$43="Baja",'Mapa final'!$AA$43="Leve"),CONCATENATE("R6C",'Mapa final'!$O$43),"")</f>
        <v/>
      </c>
      <c r="M41" s="207" t="str">
        <f>IF(AND('Mapa final'!#REF!="Baja",'Mapa final'!#REF!="Leve"),CONCATENATE("R6C",'Mapa final'!#REF!),"")</f>
        <v>#ERROR!</v>
      </c>
      <c r="N41" s="207" t="str">
        <f>IF(AND('Mapa final'!#REF!="Baja",'Mapa final'!#REF!="Leve"),CONCATENATE("R6C",'Mapa final'!#REF!),"")</f>
        <v>#ERROR!</v>
      </c>
      <c r="O41" s="208" t="str">
        <f>IF(AND('Mapa final'!#REF!="Baja",'Mapa final'!#REF!="Leve"),CONCATENATE("R6C",'Mapa final'!#REF!),"")</f>
        <v>#ERROR!</v>
      </c>
      <c r="P41" s="195" t="str">
        <f>IF(AND('Mapa final'!$Y$41="Baja",'Mapa final'!$AA$41="Menor"),CONCATENATE("R6C",'Mapa final'!$O$41),"")</f>
        <v/>
      </c>
      <c r="Q41" s="196" t="str">
        <f>IF(AND('Mapa final'!$Y$42="Baja",'Mapa final'!$AA$42="Menor"),CONCATENATE("R6C",'Mapa final'!$O$42),"")</f>
        <v/>
      </c>
      <c r="R41" s="196" t="str">
        <f>IF(AND('Mapa final'!$Y$43="Baja",'Mapa final'!$AA$43="Menor"),CONCATENATE("R6C",'Mapa final'!$O$43),"")</f>
        <v/>
      </c>
      <c r="S41" s="196" t="str">
        <f>IF(AND('Mapa final'!#REF!="Baja",'Mapa final'!#REF!="Menor"),CONCATENATE("R6C",'Mapa final'!#REF!),"")</f>
        <v>#ERROR!</v>
      </c>
      <c r="T41" s="196" t="str">
        <f>IF(AND('Mapa final'!#REF!="Baja",'Mapa final'!#REF!="Menor"),CONCATENATE("R6C",'Mapa final'!#REF!),"")</f>
        <v>#ERROR!</v>
      </c>
      <c r="U41" s="197" t="str">
        <f>IF(AND('Mapa final'!#REF!="Baja",'Mapa final'!#REF!="Menor"),CONCATENATE("R6C",'Mapa final'!#REF!),"")</f>
        <v>#ERROR!</v>
      </c>
      <c r="V41" s="195" t="str">
        <f>IF(AND('Mapa final'!$Y$41="Baja",'Mapa final'!$AA$41="Moderado"),CONCATENATE("R6C",'Mapa final'!$O$41),"")</f>
        <v/>
      </c>
      <c r="W41" s="196" t="str">
        <f>IF(AND('Mapa final'!$Y$42="Baja",'Mapa final'!$AA$42="Moderado"),CONCATENATE("R6C",'Mapa final'!$O$42),"")</f>
        <v/>
      </c>
      <c r="X41" s="196" t="str">
        <f>IF(AND('Mapa final'!$Y$43="Baja",'Mapa final'!$AA$43="Moderado"),CONCATENATE("R6C",'Mapa final'!$O$43),"")</f>
        <v/>
      </c>
      <c r="Y41" s="196" t="str">
        <f>IF(AND('Mapa final'!#REF!="Baja",'Mapa final'!#REF!="Moderado"),CONCATENATE("R6C",'Mapa final'!#REF!),"")</f>
        <v>#ERROR!</v>
      </c>
      <c r="Z41" s="196" t="str">
        <f>IF(AND('Mapa final'!#REF!="Baja",'Mapa final'!#REF!="Moderado"),CONCATENATE("R6C",'Mapa final'!#REF!),"")</f>
        <v>#ERROR!</v>
      </c>
      <c r="AA41" s="197" t="str">
        <f>IF(AND('Mapa final'!#REF!="Baja",'Mapa final'!#REF!="Moderado"),CONCATENATE("R6C",'Mapa final'!#REF!),"")</f>
        <v>#ERROR!</v>
      </c>
      <c r="AB41" s="179" t="str">
        <f>IF(AND('Mapa final'!$Y$41="Baja",'Mapa final'!$AA$41="Mayor"),CONCATENATE("R6C",'Mapa final'!$O$41),"")</f>
        <v/>
      </c>
      <c r="AC41" s="180" t="str">
        <f>IF(AND('Mapa final'!$Y$42="Baja",'Mapa final'!$AA$42="Mayor"),CONCATENATE("R6C",'Mapa final'!$O$42),"")</f>
        <v/>
      </c>
      <c r="AD41" s="180" t="str">
        <f>IF(AND('Mapa final'!$Y$43="Baja",'Mapa final'!$AA$43="Mayor"),CONCATENATE("R6C",'Mapa final'!$O$43),"")</f>
        <v/>
      </c>
      <c r="AE41" s="180" t="str">
        <f>IF(AND('Mapa final'!#REF!="Baja",'Mapa final'!#REF!="Mayor"),CONCATENATE("R6C",'Mapa final'!#REF!),"")</f>
        <v>#ERROR!</v>
      </c>
      <c r="AF41" s="180" t="str">
        <f>IF(AND('Mapa final'!#REF!="Baja",'Mapa final'!#REF!="Mayor"),CONCATENATE("R6C",'Mapa final'!#REF!),"")</f>
        <v>#ERROR!</v>
      </c>
      <c r="AG41" s="181" t="str">
        <f>IF(AND('Mapa final'!#REF!="Baja",'Mapa final'!#REF!="Mayor"),CONCATENATE("R6C",'Mapa final'!#REF!),"")</f>
        <v>#ERROR!</v>
      </c>
      <c r="AH41" s="182" t="str">
        <f>IF(AND('Mapa final'!$Y$41="Baja",'Mapa final'!$AA$41="Catastrófico"),CONCATENATE("R6C",'Mapa final'!$O$41),"")</f>
        <v/>
      </c>
      <c r="AI41" s="183" t="str">
        <f>IF(AND('Mapa final'!$Y$42="Baja",'Mapa final'!$AA$42="Catastrófico"),CONCATENATE("R6C",'Mapa final'!$O$42),"")</f>
        <v/>
      </c>
      <c r="AJ41" s="183" t="str">
        <f>IF(AND('Mapa final'!$Y$43="Baja",'Mapa final'!$AA$43="Catastrófico"),CONCATENATE("R6C",'Mapa final'!$O$43),"")</f>
        <v/>
      </c>
      <c r="AK41" s="183" t="str">
        <f>IF(AND('Mapa final'!#REF!="Baja",'Mapa final'!#REF!="Catastrófico"),CONCATENATE("R6C",'Mapa final'!#REF!),"")</f>
        <v>#ERROR!</v>
      </c>
      <c r="AL41" s="183" t="str">
        <f>IF(AND('Mapa final'!#REF!="Baja",'Mapa final'!#REF!="Catastrófico"),CONCATENATE("R6C",'Mapa final'!#REF!),"")</f>
        <v>#ERROR!</v>
      </c>
      <c r="AM41" s="184" t="str">
        <f>IF(AND('Mapa final'!#REF!="Baja",'Mapa final'!#REF!="Catastrófico"),CONCATENATE("R6C",'Mapa final'!#REF!),"")</f>
        <v>#ERROR!</v>
      </c>
      <c r="AN41" s="129"/>
      <c r="AO41" s="148"/>
      <c r="AT41" s="149"/>
    </row>
    <row r="42" ht="15.0" customHeight="1">
      <c r="B42" s="130"/>
      <c r="D42" s="8"/>
      <c r="E42" s="7"/>
      <c r="J42" s="206" t="str">
        <f>IF(AND('Mapa final'!#REF!="Baja",'Mapa final'!#REF!="Leve"),CONCATENATE("R7C",'Mapa final'!#REF!),"")</f>
        <v>#ERROR!</v>
      </c>
      <c r="K42" s="207" t="str">
        <f>IF(AND('Mapa final'!#REF!="Baja",'Mapa final'!#REF!="Leve"),CONCATENATE("R7C",'Mapa final'!#REF!),"")</f>
        <v>#ERROR!</v>
      </c>
      <c r="L42" s="207" t="str">
        <f>IF(AND('Mapa final'!#REF!="Baja",'Mapa final'!#REF!="Leve"),CONCATENATE("R7C",'Mapa final'!#REF!),"")</f>
        <v>#ERROR!</v>
      </c>
      <c r="M42" s="207" t="str">
        <f>IF(AND('Mapa final'!#REF!="Baja",'Mapa final'!#REF!="Leve"),CONCATENATE("R7C",'Mapa final'!#REF!),"")</f>
        <v>#ERROR!</v>
      </c>
      <c r="N42" s="207" t="str">
        <f>IF(AND('Mapa final'!#REF!="Baja",'Mapa final'!#REF!="Leve"),CONCATENATE("R7C",'Mapa final'!#REF!),"")</f>
        <v>#ERROR!</v>
      </c>
      <c r="O42" s="208" t="str">
        <f>IF(AND('Mapa final'!#REF!="Baja",'Mapa final'!#REF!="Leve"),CONCATENATE("R7C",'Mapa final'!#REF!),"")</f>
        <v>#ERROR!</v>
      </c>
      <c r="P42" s="195" t="str">
        <f>IF(AND('Mapa final'!#REF!="Baja",'Mapa final'!#REF!="Menor"),CONCATENATE("R7C",'Mapa final'!#REF!),"")</f>
        <v>#ERROR!</v>
      </c>
      <c r="Q42" s="196" t="str">
        <f>IF(AND('Mapa final'!#REF!="Baja",'Mapa final'!#REF!="Menor"),CONCATENATE("R7C",'Mapa final'!#REF!),"")</f>
        <v>#ERROR!</v>
      </c>
      <c r="R42" s="196" t="str">
        <f>IF(AND('Mapa final'!#REF!="Baja",'Mapa final'!#REF!="Menor"),CONCATENATE("R7C",'Mapa final'!#REF!),"")</f>
        <v>#ERROR!</v>
      </c>
      <c r="S42" s="196" t="str">
        <f>IF(AND('Mapa final'!#REF!="Baja",'Mapa final'!#REF!="Menor"),CONCATENATE("R7C",'Mapa final'!#REF!),"")</f>
        <v>#ERROR!</v>
      </c>
      <c r="T42" s="196" t="str">
        <f>IF(AND('Mapa final'!#REF!="Baja",'Mapa final'!#REF!="Menor"),CONCATENATE("R7C",'Mapa final'!#REF!),"")</f>
        <v>#ERROR!</v>
      </c>
      <c r="U42" s="197" t="str">
        <f>IF(AND('Mapa final'!#REF!="Baja",'Mapa final'!#REF!="Menor"),CONCATENATE("R7C",'Mapa final'!#REF!),"")</f>
        <v>#ERROR!</v>
      </c>
      <c r="V42" s="195" t="str">
        <f>IF(AND('Mapa final'!#REF!="Baja",'Mapa final'!#REF!="Moderado"),CONCATENATE("R7C",'Mapa final'!#REF!),"")</f>
        <v>#ERROR!</v>
      </c>
      <c r="W42" s="196" t="str">
        <f>IF(AND('Mapa final'!#REF!="Baja",'Mapa final'!#REF!="Moderado"),CONCATENATE("R7C",'Mapa final'!#REF!),"")</f>
        <v>#ERROR!</v>
      </c>
      <c r="X42" s="196" t="str">
        <f>IF(AND('Mapa final'!#REF!="Baja",'Mapa final'!#REF!="Moderado"),CONCATENATE("R7C",'Mapa final'!#REF!),"")</f>
        <v>#ERROR!</v>
      </c>
      <c r="Y42" s="196" t="str">
        <f>IF(AND('Mapa final'!#REF!="Baja",'Mapa final'!#REF!="Moderado"),CONCATENATE("R7C",'Mapa final'!#REF!),"")</f>
        <v>#ERROR!</v>
      </c>
      <c r="Z42" s="196" t="str">
        <f>IF(AND('Mapa final'!#REF!="Baja",'Mapa final'!#REF!="Moderado"),CONCATENATE("R7C",'Mapa final'!#REF!),"")</f>
        <v>#ERROR!</v>
      </c>
      <c r="AA42" s="197" t="str">
        <f>IF(AND('Mapa final'!#REF!="Baja",'Mapa final'!#REF!="Moderado"),CONCATENATE("R7C",'Mapa final'!#REF!),"")</f>
        <v>#ERROR!</v>
      </c>
      <c r="AB42" s="179" t="str">
        <f>IF(AND('Mapa final'!#REF!="Baja",'Mapa final'!#REF!="Mayor"),CONCATENATE("R7C",'Mapa final'!#REF!),"")</f>
        <v>#ERROR!</v>
      </c>
      <c r="AC42" s="180" t="str">
        <f>IF(AND('Mapa final'!#REF!="Baja",'Mapa final'!#REF!="Mayor"),CONCATENATE("R7C",'Mapa final'!#REF!),"")</f>
        <v>#ERROR!</v>
      </c>
      <c r="AD42" s="180" t="str">
        <f>IF(AND('Mapa final'!#REF!="Baja",'Mapa final'!#REF!="Mayor"),CONCATENATE("R7C",'Mapa final'!#REF!),"")</f>
        <v>#ERROR!</v>
      </c>
      <c r="AE42" s="180" t="str">
        <f>IF(AND('Mapa final'!#REF!="Baja",'Mapa final'!#REF!="Mayor"),CONCATENATE("R7C",'Mapa final'!#REF!),"")</f>
        <v>#ERROR!</v>
      </c>
      <c r="AF42" s="180" t="str">
        <f>IF(AND('Mapa final'!#REF!="Baja",'Mapa final'!#REF!="Mayor"),CONCATENATE("R7C",'Mapa final'!#REF!),"")</f>
        <v>#ERROR!</v>
      </c>
      <c r="AG42" s="181" t="str">
        <f>IF(AND('Mapa final'!#REF!="Baja",'Mapa final'!#REF!="Mayor"),CONCATENATE("R7C",'Mapa final'!#REF!),"")</f>
        <v>#ERROR!</v>
      </c>
      <c r="AH42" s="182" t="str">
        <f>IF(AND('Mapa final'!#REF!="Baja",'Mapa final'!#REF!="Catastrófico"),CONCATENATE("R7C",'Mapa final'!#REF!),"")</f>
        <v>#ERROR!</v>
      </c>
      <c r="AI42" s="183" t="str">
        <f>IF(AND('Mapa final'!#REF!="Baja",'Mapa final'!#REF!="Catastrófico"),CONCATENATE("R7C",'Mapa final'!#REF!),"")</f>
        <v>#ERROR!</v>
      </c>
      <c r="AJ42" s="183" t="str">
        <f>IF(AND('Mapa final'!#REF!="Baja",'Mapa final'!#REF!="Catastrófico"),CONCATENATE("R7C",'Mapa final'!#REF!),"")</f>
        <v>#ERROR!</v>
      </c>
      <c r="AK42" s="183" t="str">
        <f>IF(AND('Mapa final'!#REF!="Baja",'Mapa final'!#REF!="Catastrófico"),CONCATENATE("R7C",'Mapa final'!#REF!),"")</f>
        <v>#ERROR!</v>
      </c>
      <c r="AL42" s="183" t="str">
        <f>IF(AND('Mapa final'!#REF!="Baja",'Mapa final'!#REF!="Catastrófico"),CONCATENATE("R7C",'Mapa final'!#REF!),"")</f>
        <v>#ERROR!</v>
      </c>
      <c r="AM42" s="184" t="str">
        <f>IF(AND('Mapa final'!#REF!="Baja",'Mapa final'!#REF!="Catastrófico"),CONCATENATE("R7C",'Mapa final'!#REF!),"")</f>
        <v>#ERROR!</v>
      </c>
      <c r="AN42" s="129"/>
      <c r="AO42" s="148"/>
      <c r="AT42" s="149"/>
    </row>
    <row r="43" ht="15.0" customHeight="1">
      <c r="B43" s="130"/>
      <c r="D43" s="8"/>
      <c r="E43" s="7"/>
      <c r="J43" s="206" t="str">
        <f>IF(AND('Mapa final'!#REF!="Baja",'Mapa final'!#REF!="Leve"),CONCATENATE("R8C",'Mapa final'!#REF!),"")</f>
        <v>#ERROR!</v>
      </c>
      <c r="K43" s="207" t="str">
        <f>IF(AND('Mapa final'!#REF!="Baja",'Mapa final'!#REF!="Leve"),CONCATENATE("R8C",'Mapa final'!#REF!),"")</f>
        <v>#ERROR!</v>
      </c>
      <c r="L43" s="207" t="str">
        <f>IF(AND('Mapa final'!#REF!="Baja",'Mapa final'!#REF!="Leve"),CONCATENATE("R8C",'Mapa final'!#REF!),"")</f>
        <v>#ERROR!</v>
      </c>
      <c r="M43" s="207" t="str">
        <f>IF(AND('Mapa final'!#REF!="Baja",'Mapa final'!#REF!="Leve"),CONCATENATE("R8C",'Mapa final'!#REF!),"")</f>
        <v>#ERROR!</v>
      </c>
      <c r="N43" s="207" t="str">
        <f>IF(AND('Mapa final'!#REF!="Baja",'Mapa final'!#REF!="Leve"),CONCATENATE("R8C",'Mapa final'!#REF!),"")</f>
        <v>#ERROR!</v>
      </c>
      <c r="O43" s="208" t="str">
        <f>IF(AND('Mapa final'!#REF!="Baja",'Mapa final'!#REF!="Leve"),CONCATENATE("R8C",'Mapa final'!#REF!),"")</f>
        <v>#ERROR!</v>
      </c>
      <c r="P43" s="195" t="str">
        <f>IF(AND('Mapa final'!#REF!="Baja",'Mapa final'!#REF!="Menor"),CONCATENATE("R8C",'Mapa final'!#REF!),"")</f>
        <v>#ERROR!</v>
      </c>
      <c r="Q43" s="196" t="str">
        <f>IF(AND('Mapa final'!#REF!="Baja",'Mapa final'!#REF!="Menor"),CONCATENATE("R8C",'Mapa final'!#REF!),"")</f>
        <v>#ERROR!</v>
      </c>
      <c r="R43" s="196" t="str">
        <f>IF(AND('Mapa final'!#REF!="Baja",'Mapa final'!#REF!="Menor"),CONCATENATE("R8C",'Mapa final'!#REF!),"")</f>
        <v>#ERROR!</v>
      </c>
      <c r="S43" s="196" t="str">
        <f>IF(AND('Mapa final'!#REF!="Baja",'Mapa final'!#REF!="Menor"),CONCATENATE("R8C",'Mapa final'!#REF!),"")</f>
        <v>#ERROR!</v>
      </c>
      <c r="T43" s="196" t="str">
        <f>IF(AND('Mapa final'!#REF!="Baja",'Mapa final'!#REF!="Menor"),CONCATENATE("R8C",'Mapa final'!#REF!),"")</f>
        <v>#ERROR!</v>
      </c>
      <c r="U43" s="197" t="str">
        <f>IF(AND('Mapa final'!#REF!="Baja",'Mapa final'!#REF!="Menor"),CONCATENATE("R8C",'Mapa final'!#REF!),"")</f>
        <v>#ERROR!</v>
      </c>
      <c r="V43" s="195" t="str">
        <f>IF(AND('Mapa final'!#REF!="Baja",'Mapa final'!#REF!="Moderado"),CONCATENATE("R8C",'Mapa final'!#REF!),"")</f>
        <v>#ERROR!</v>
      </c>
      <c r="W43" s="196" t="str">
        <f>IF(AND('Mapa final'!#REF!="Baja",'Mapa final'!#REF!="Moderado"),CONCATENATE("R8C",'Mapa final'!#REF!),"")</f>
        <v>#ERROR!</v>
      </c>
      <c r="X43" s="196" t="str">
        <f>IF(AND('Mapa final'!#REF!="Baja",'Mapa final'!#REF!="Moderado"),CONCATENATE("R8C",'Mapa final'!#REF!),"")</f>
        <v>#ERROR!</v>
      </c>
      <c r="Y43" s="196" t="str">
        <f>IF(AND('Mapa final'!#REF!="Baja",'Mapa final'!#REF!="Moderado"),CONCATENATE("R8C",'Mapa final'!#REF!),"")</f>
        <v>#ERROR!</v>
      </c>
      <c r="Z43" s="196" t="str">
        <f>IF(AND('Mapa final'!#REF!="Baja",'Mapa final'!#REF!="Moderado"),CONCATENATE("R8C",'Mapa final'!#REF!),"")</f>
        <v>#ERROR!</v>
      </c>
      <c r="AA43" s="197" t="str">
        <f>IF(AND('Mapa final'!#REF!="Baja",'Mapa final'!#REF!="Moderado"),CONCATENATE("R8C",'Mapa final'!#REF!),"")</f>
        <v>#ERROR!</v>
      </c>
      <c r="AB43" s="179" t="str">
        <f>IF(AND('Mapa final'!#REF!="Baja",'Mapa final'!#REF!="Mayor"),CONCATENATE("R8C",'Mapa final'!#REF!),"")</f>
        <v>#ERROR!</v>
      </c>
      <c r="AC43" s="180" t="str">
        <f>IF(AND('Mapa final'!#REF!="Baja",'Mapa final'!#REF!="Mayor"),CONCATENATE("R8C",'Mapa final'!#REF!),"")</f>
        <v>#ERROR!</v>
      </c>
      <c r="AD43" s="180" t="str">
        <f>IF(AND('Mapa final'!#REF!="Baja",'Mapa final'!#REF!="Mayor"),CONCATENATE("R8C",'Mapa final'!#REF!),"")</f>
        <v>#ERROR!</v>
      </c>
      <c r="AE43" s="180" t="str">
        <f>IF(AND('Mapa final'!#REF!="Baja",'Mapa final'!#REF!="Mayor"),CONCATENATE("R8C",'Mapa final'!#REF!),"")</f>
        <v>#ERROR!</v>
      </c>
      <c r="AF43" s="180" t="str">
        <f>IF(AND('Mapa final'!#REF!="Baja",'Mapa final'!#REF!="Mayor"),CONCATENATE("R8C",'Mapa final'!#REF!),"")</f>
        <v>#ERROR!</v>
      </c>
      <c r="AG43" s="181" t="str">
        <f>IF(AND('Mapa final'!#REF!="Baja",'Mapa final'!#REF!="Mayor"),CONCATENATE("R8C",'Mapa final'!#REF!),"")</f>
        <v>#ERROR!</v>
      </c>
      <c r="AH43" s="182" t="str">
        <f>IF(AND('Mapa final'!#REF!="Baja",'Mapa final'!#REF!="Catastrófico"),CONCATENATE("R8C",'Mapa final'!#REF!),"")</f>
        <v>#ERROR!</v>
      </c>
      <c r="AI43" s="183" t="str">
        <f>IF(AND('Mapa final'!#REF!="Baja",'Mapa final'!#REF!="Catastrófico"),CONCATENATE("R8C",'Mapa final'!#REF!),"")</f>
        <v>#ERROR!</v>
      </c>
      <c r="AJ43" s="183" t="str">
        <f>IF(AND('Mapa final'!#REF!="Baja",'Mapa final'!#REF!="Catastrófico"),CONCATENATE("R8C",'Mapa final'!#REF!),"")</f>
        <v>#ERROR!</v>
      </c>
      <c r="AK43" s="183" t="str">
        <f>IF(AND('Mapa final'!#REF!="Baja",'Mapa final'!#REF!="Catastrófico"),CONCATENATE("R8C",'Mapa final'!#REF!),"")</f>
        <v>#ERROR!</v>
      </c>
      <c r="AL43" s="183" t="str">
        <f>IF(AND('Mapa final'!#REF!="Baja",'Mapa final'!#REF!="Catastrófico"),CONCATENATE("R8C",'Mapa final'!#REF!),"")</f>
        <v>#ERROR!</v>
      </c>
      <c r="AM43" s="184" t="str">
        <f>IF(AND('Mapa final'!#REF!="Baja",'Mapa final'!#REF!="Catastrófico"),CONCATENATE("R8C",'Mapa final'!#REF!),"")</f>
        <v>#ERROR!</v>
      </c>
      <c r="AN43" s="129"/>
      <c r="AO43" s="148"/>
      <c r="AT43" s="149"/>
    </row>
    <row r="44" ht="15.0" customHeight="1">
      <c r="B44" s="130"/>
      <c r="D44" s="8"/>
      <c r="E44" s="7"/>
      <c r="J44" s="206" t="str">
        <f>IF(AND('Mapa final'!#REF!="Baja",'Mapa final'!#REF!="Leve"),CONCATENATE("R9C",'Mapa final'!#REF!),"")</f>
        <v>#ERROR!</v>
      </c>
      <c r="K44" s="207" t="str">
        <f>IF(AND('Mapa final'!#REF!="Baja",'Mapa final'!#REF!="Leve"),CONCATENATE("R9C",'Mapa final'!#REF!),"")</f>
        <v>#ERROR!</v>
      </c>
      <c r="L44" s="207" t="str">
        <f>IF(AND('Mapa final'!#REF!="Baja",'Mapa final'!#REF!="Leve"),CONCATENATE("R9C",'Mapa final'!#REF!),"")</f>
        <v>#ERROR!</v>
      </c>
      <c r="M44" s="207" t="str">
        <f>IF(AND('Mapa final'!#REF!="Baja",'Mapa final'!#REF!="Leve"),CONCATENATE("R9C",'Mapa final'!#REF!),"")</f>
        <v>#ERROR!</v>
      </c>
      <c r="N44" s="207" t="str">
        <f>IF(AND('Mapa final'!#REF!="Baja",'Mapa final'!#REF!="Leve"),CONCATENATE("R9C",'Mapa final'!#REF!),"")</f>
        <v>#ERROR!</v>
      </c>
      <c r="O44" s="208" t="str">
        <f>IF(AND('Mapa final'!#REF!="Baja",'Mapa final'!#REF!="Leve"),CONCATENATE("R9C",'Mapa final'!#REF!),"")</f>
        <v>#ERROR!</v>
      </c>
      <c r="P44" s="195" t="str">
        <f>IF(AND('Mapa final'!#REF!="Baja",'Mapa final'!#REF!="Menor"),CONCATENATE("R9C",'Mapa final'!#REF!),"")</f>
        <v>#ERROR!</v>
      </c>
      <c r="Q44" s="196" t="str">
        <f>IF(AND('Mapa final'!#REF!="Baja",'Mapa final'!#REF!="Menor"),CONCATENATE("R9C",'Mapa final'!#REF!),"")</f>
        <v>#ERROR!</v>
      </c>
      <c r="R44" s="196" t="str">
        <f>IF(AND('Mapa final'!#REF!="Baja",'Mapa final'!#REF!="Menor"),CONCATENATE("R9C",'Mapa final'!#REF!),"")</f>
        <v>#ERROR!</v>
      </c>
      <c r="S44" s="196" t="str">
        <f>IF(AND('Mapa final'!#REF!="Baja",'Mapa final'!#REF!="Menor"),CONCATENATE("R9C",'Mapa final'!#REF!),"")</f>
        <v>#ERROR!</v>
      </c>
      <c r="T44" s="196" t="str">
        <f>IF(AND('Mapa final'!#REF!="Baja",'Mapa final'!#REF!="Menor"),CONCATENATE("R9C",'Mapa final'!#REF!),"")</f>
        <v>#ERROR!</v>
      </c>
      <c r="U44" s="197" t="str">
        <f>IF(AND('Mapa final'!#REF!="Baja",'Mapa final'!#REF!="Menor"),CONCATENATE("R9C",'Mapa final'!#REF!),"")</f>
        <v>#ERROR!</v>
      </c>
      <c r="V44" s="195" t="str">
        <f>IF(AND('Mapa final'!#REF!="Baja",'Mapa final'!#REF!="Moderado"),CONCATENATE("R9C",'Mapa final'!#REF!),"")</f>
        <v>#ERROR!</v>
      </c>
      <c r="W44" s="196" t="str">
        <f>IF(AND('Mapa final'!#REF!="Baja",'Mapa final'!#REF!="Moderado"),CONCATENATE("R9C",'Mapa final'!#REF!),"")</f>
        <v>#ERROR!</v>
      </c>
      <c r="X44" s="196" t="str">
        <f>IF(AND('Mapa final'!#REF!="Baja",'Mapa final'!#REF!="Moderado"),CONCATENATE("R9C",'Mapa final'!#REF!),"")</f>
        <v>#ERROR!</v>
      </c>
      <c r="Y44" s="196" t="str">
        <f>IF(AND('Mapa final'!#REF!="Baja",'Mapa final'!#REF!="Moderado"),CONCATENATE("R9C",'Mapa final'!#REF!),"")</f>
        <v>#ERROR!</v>
      </c>
      <c r="Z44" s="196" t="str">
        <f>IF(AND('Mapa final'!#REF!="Baja",'Mapa final'!#REF!="Moderado"),CONCATENATE("R9C",'Mapa final'!#REF!),"")</f>
        <v>#ERROR!</v>
      </c>
      <c r="AA44" s="197" t="str">
        <f>IF(AND('Mapa final'!#REF!="Baja",'Mapa final'!#REF!="Moderado"),CONCATENATE("R9C",'Mapa final'!#REF!),"")</f>
        <v>#ERROR!</v>
      </c>
      <c r="AB44" s="179" t="str">
        <f>IF(AND('Mapa final'!#REF!="Baja",'Mapa final'!#REF!="Mayor"),CONCATENATE("R9C",'Mapa final'!#REF!),"")</f>
        <v>#ERROR!</v>
      </c>
      <c r="AC44" s="180" t="str">
        <f>IF(AND('Mapa final'!#REF!="Baja",'Mapa final'!#REF!="Mayor"),CONCATENATE("R9C",'Mapa final'!#REF!),"")</f>
        <v>#ERROR!</v>
      </c>
      <c r="AD44" s="180" t="str">
        <f>IF(AND('Mapa final'!#REF!="Baja",'Mapa final'!#REF!="Mayor"),CONCATENATE("R9C",'Mapa final'!#REF!),"")</f>
        <v>#ERROR!</v>
      </c>
      <c r="AE44" s="180" t="str">
        <f>IF(AND('Mapa final'!#REF!="Baja",'Mapa final'!#REF!="Mayor"),CONCATENATE("R9C",'Mapa final'!#REF!),"")</f>
        <v>#ERROR!</v>
      </c>
      <c r="AF44" s="180" t="str">
        <f>IF(AND('Mapa final'!#REF!="Baja",'Mapa final'!#REF!="Mayor"),CONCATENATE("R9C",'Mapa final'!#REF!),"")</f>
        <v>#ERROR!</v>
      </c>
      <c r="AG44" s="181" t="str">
        <f>IF(AND('Mapa final'!#REF!="Baja",'Mapa final'!#REF!="Mayor"),CONCATENATE("R9C",'Mapa final'!#REF!),"")</f>
        <v>#ERROR!</v>
      </c>
      <c r="AH44" s="182" t="str">
        <f>IF(AND('Mapa final'!#REF!="Baja",'Mapa final'!#REF!="Catastrófico"),CONCATENATE("R9C",'Mapa final'!#REF!),"")</f>
        <v>#ERROR!</v>
      </c>
      <c r="AI44" s="183" t="str">
        <f>IF(AND('Mapa final'!#REF!="Baja",'Mapa final'!#REF!="Catastrófico"),CONCATENATE("R9C",'Mapa final'!#REF!),"")</f>
        <v>#ERROR!</v>
      </c>
      <c r="AJ44" s="183" t="str">
        <f>IF(AND('Mapa final'!#REF!="Baja",'Mapa final'!#REF!="Catastrófico"),CONCATENATE("R9C",'Mapa final'!#REF!),"")</f>
        <v>#ERROR!</v>
      </c>
      <c r="AK44" s="183" t="str">
        <f>IF(AND('Mapa final'!#REF!="Baja",'Mapa final'!#REF!="Catastrófico"),CONCATENATE("R9C",'Mapa final'!#REF!),"")</f>
        <v>#ERROR!</v>
      </c>
      <c r="AL44" s="183" t="str">
        <f>IF(AND('Mapa final'!#REF!="Baja",'Mapa final'!#REF!="Catastrófico"),CONCATENATE("R9C",'Mapa final'!#REF!),"")</f>
        <v>#ERROR!</v>
      </c>
      <c r="AM44" s="184" t="str">
        <f>IF(AND('Mapa final'!#REF!="Baja",'Mapa final'!#REF!="Catastrófico"),CONCATENATE("R9C",'Mapa final'!#REF!),"")</f>
        <v>#ERROR!</v>
      </c>
      <c r="AN44" s="129"/>
      <c r="AO44" s="148"/>
      <c r="AT44" s="149"/>
    </row>
    <row r="45" ht="15.75" customHeight="1">
      <c r="B45" s="130"/>
      <c r="D45" s="8"/>
      <c r="E45" s="15"/>
      <c r="F45" s="11"/>
      <c r="G45" s="11"/>
      <c r="H45" s="11"/>
      <c r="I45" s="11"/>
      <c r="J45" s="209" t="str">
        <f>IF(AND('Mapa final'!#REF!="Baja",'Mapa final'!#REF!="Leve"),CONCATENATE("R10C",'Mapa final'!#REF!),"")</f>
        <v>#ERROR!</v>
      </c>
      <c r="K45" s="210" t="str">
        <f>IF(AND('Mapa final'!#REF!="Baja",'Mapa final'!#REF!="Leve"),CONCATENATE("R10C",'Mapa final'!#REF!),"")</f>
        <v>#ERROR!</v>
      </c>
      <c r="L45" s="210" t="str">
        <f>IF(AND('Mapa final'!#REF!="Baja",'Mapa final'!#REF!="Leve"),CONCATENATE("R10C",'Mapa final'!#REF!),"")</f>
        <v>#ERROR!</v>
      </c>
      <c r="M45" s="210" t="str">
        <f>IF(AND('Mapa final'!#REF!="Baja",'Mapa final'!#REF!="Leve"),CONCATENATE("R10C",'Mapa final'!#REF!),"")</f>
        <v>#ERROR!</v>
      </c>
      <c r="N45" s="210" t="str">
        <f>IF(AND('Mapa final'!#REF!="Baja",'Mapa final'!#REF!="Leve"),CONCATENATE("R10C",'Mapa final'!#REF!),"")</f>
        <v>#ERROR!</v>
      </c>
      <c r="O45" s="211" t="str">
        <f>IF(AND('Mapa final'!#REF!="Baja",'Mapa final'!#REF!="Leve"),CONCATENATE("R10C",'Mapa final'!#REF!),"")</f>
        <v>#ERROR!</v>
      </c>
      <c r="P45" s="195" t="str">
        <f>IF(AND('Mapa final'!#REF!="Baja",'Mapa final'!#REF!="Menor"),CONCATENATE("R10C",'Mapa final'!#REF!),"")</f>
        <v>#ERROR!</v>
      </c>
      <c r="Q45" s="196" t="str">
        <f>IF(AND('Mapa final'!#REF!="Baja",'Mapa final'!#REF!="Menor"),CONCATENATE("R10C",'Mapa final'!#REF!),"")</f>
        <v>#ERROR!</v>
      </c>
      <c r="R45" s="196" t="str">
        <f>IF(AND('Mapa final'!#REF!="Baja",'Mapa final'!#REF!="Menor"),CONCATENATE("R10C",'Mapa final'!#REF!),"")</f>
        <v>#ERROR!</v>
      </c>
      <c r="S45" s="196" t="str">
        <f>IF(AND('Mapa final'!#REF!="Baja",'Mapa final'!#REF!="Menor"),CONCATENATE("R10C",'Mapa final'!#REF!),"")</f>
        <v>#ERROR!</v>
      </c>
      <c r="T45" s="196" t="str">
        <f>IF(AND('Mapa final'!#REF!="Baja",'Mapa final'!#REF!="Menor"),CONCATENATE("R10C",'Mapa final'!#REF!),"")</f>
        <v>#ERROR!</v>
      </c>
      <c r="U45" s="197" t="str">
        <f>IF(AND('Mapa final'!#REF!="Baja",'Mapa final'!#REF!="Menor"),CONCATENATE("R10C",'Mapa final'!#REF!),"")</f>
        <v>#ERROR!</v>
      </c>
      <c r="V45" s="198" t="str">
        <f>IF(AND('Mapa final'!#REF!="Baja",'Mapa final'!#REF!="Moderado"),CONCATENATE("R10C",'Mapa final'!#REF!),"")</f>
        <v>#ERROR!</v>
      </c>
      <c r="W45" s="199" t="str">
        <f>IF(AND('Mapa final'!#REF!="Baja",'Mapa final'!#REF!="Moderado"),CONCATENATE("R10C",'Mapa final'!#REF!),"")</f>
        <v>#ERROR!</v>
      </c>
      <c r="X45" s="199" t="str">
        <f>IF(AND('Mapa final'!#REF!="Baja",'Mapa final'!#REF!="Moderado"),CONCATENATE("R10C",'Mapa final'!#REF!),"")</f>
        <v>#ERROR!</v>
      </c>
      <c r="Y45" s="199" t="str">
        <f>IF(AND('Mapa final'!#REF!="Baja",'Mapa final'!#REF!="Moderado"),CONCATENATE("R10C",'Mapa final'!#REF!),"")</f>
        <v>#ERROR!</v>
      </c>
      <c r="Z45" s="199" t="str">
        <f>IF(AND('Mapa final'!#REF!="Baja",'Mapa final'!#REF!="Moderado"),CONCATENATE("R10C",'Mapa final'!#REF!),"")</f>
        <v>#ERROR!</v>
      </c>
      <c r="AA45" s="200" t="str">
        <f>IF(AND('Mapa final'!#REF!="Baja",'Mapa final'!#REF!="Moderado"),CONCATENATE("R10C",'Mapa final'!#REF!),"")</f>
        <v>#ERROR!</v>
      </c>
      <c r="AB45" s="185" t="str">
        <f>IF(AND('Mapa final'!#REF!="Baja",'Mapa final'!#REF!="Mayor"),CONCATENATE("R10C",'Mapa final'!#REF!),"")</f>
        <v>#ERROR!</v>
      </c>
      <c r="AC45" s="186" t="str">
        <f>IF(AND('Mapa final'!#REF!="Baja",'Mapa final'!#REF!="Mayor"),CONCATENATE("R10C",'Mapa final'!#REF!),"")</f>
        <v>#ERROR!</v>
      </c>
      <c r="AD45" s="186" t="str">
        <f>IF(AND('Mapa final'!#REF!="Baja",'Mapa final'!#REF!="Mayor"),CONCATENATE("R10C",'Mapa final'!#REF!),"")</f>
        <v>#ERROR!</v>
      </c>
      <c r="AE45" s="186" t="str">
        <f>IF(AND('Mapa final'!#REF!="Baja",'Mapa final'!#REF!="Mayor"),CONCATENATE("R10C",'Mapa final'!#REF!),"")</f>
        <v>#ERROR!</v>
      </c>
      <c r="AF45" s="186" t="str">
        <f>IF(AND('Mapa final'!#REF!="Baja",'Mapa final'!#REF!="Mayor"),CONCATENATE("R10C",'Mapa final'!#REF!),"")</f>
        <v>#ERROR!</v>
      </c>
      <c r="AG45" s="187" t="str">
        <f>IF(AND('Mapa final'!#REF!="Baja",'Mapa final'!#REF!="Mayor"),CONCATENATE("R10C",'Mapa final'!#REF!),"")</f>
        <v>#ERROR!</v>
      </c>
      <c r="AH45" s="188" t="str">
        <f>IF(AND('Mapa final'!#REF!="Baja",'Mapa final'!#REF!="Catastrófico"),CONCATENATE("R10C",'Mapa final'!#REF!),"")</f>
        <v>#ERROR!</v>
      </c>
      <c r="AI45" s="189" t="str">
        <f>IF(AND('Mapa final'!#REF!="Baja",'Mapa final'!#REF!="Catastrófico"),CONCATENATE("R10C",'Mapa final'!#REF!),"")</f>
        <v>#ERROR!</v>
      </c>
      <c r="AJ45" s="189" t="str">
        <f>IF(AND('Mapa final'!#REF!="Baja",'Mapa final'!#REF!="Catastrófico"),CONCATENATE("R10C",'Mapa final'!#REF!),"")</f>
        <v>#ERROR!</v>
      </c>
      <c r="AK45" s="189" t="str">
        <f>IF(AND('Mapa final'!#REF!="Baja",'Mapa final'!#REF!="Catastrófico"),CONCATENATE("R10C",'Mapa final'!#REF!),"")</f>
        <v>#ERROR!</v>
      </c>
      <c r="AL45" s="189" t="str">
        <f>IF(AND('Mapa final'!#REF!="Baja",'Mapa final'!#REF!="Catastrófico"),CONCATENATE("R10C",'Mapa final'!#REF!),"")</f>
        <v>#ERROR!</v>
      </c>
      <c r="AM45" s="190" t="str">
        <f>IF(AND('Mapa final'!#REF!="Baja",'Mapa final'!#REF!="Catastrófico"),CONCATENATE("R10C",'Mapa final'!#REF!),"")</f>
        <v>#ERROR!</v>
      </c>
      <c r="AN45" s="129"/>
      <c r="AO45" s="156"/>
      <c r="AP45" s="157"/>
      <c r="AQ45" s="157"/>
      <c r="AR45" s="157"/>
      <c r="AS45" s="157"/>
      <c r="AT45" s="158"/>
    </row>
    <row r="46" ht="46.5" customHeight="1">
      <c r="B46" s="130"/>
      <c r="D46" s="8"/>
      <c r="E46" s="171" t="s">
        <v>140</v>
      </c>
      <c r="F46" s="2"/>
      <c r="G46" s="2"/>
      <c r="H46" s="2"/>
      <c r="I46" s="3"/>
      <c r="J46" s="202" t="str">
        <f>IF(AND('Mapa final'!$Y$16="Muy Baja",'Mapa final'!$AA$16="Leve"),CONCATENATE("R1C",'Mapa final'!$O$16),"")</f>
        <v/>
      </c>
      <c r="K46" s="203" t="str">
        <f>IF(AND('Mapa final'!$Y$17="Muy Baja",'Mapa final'!$AA$17="Leve"),CONCATENATE("R1C",'Mapa final'!$O$17),"")</f>
        <v/>
      </c>
      <c r="L46" s="203" t="str">
        <f>IF(AND('Mapa final'!$Y$18="Muy Baja",'Mapa final'!$AA$18="Leve"),CONCATENATE("R1C",'Mapa final'!$O$18),"")</f>
        <v/>
      </c>
      <c r="M46" s="203" t="str">
        <f>IF(AND('Mapa final'!#REF!="Muy Baja",'Mapa final'!#REF!="Leve"),CONCATENATE("R1C",'Mapa final'!#REF!),"")</f>
        <v>#ERROR!</v>
      </c>
      <c r="N46" s="203" t="str">
        <f>IF(AND('Mapa final'!#REF!="Muy Baja",'Mapa final'!#REF!="Leve"),CONCATENATE("R1C",'Mapa final'!#REF!),"")</f>
        <v>#ERROR!</v>
      </c>
      <c r="O46" s="204" t="str">
        <f>IF(AND('Mapa final'!#REF!="Muy Baja",'Mapa final'!#REF!="Leve"),CONCATENATE("R1C",'Mapa final'!#REF!),"")</f>
        <v>#ERROR!</v>
      </c>
      <c r="P46" s="202" t="str">
        <f>IF(AND('Mapa final'!$Y$16="Muy Baja",'Mapa final'!$AA$16="Menor"),CONCATENATE("R1C",'Mapa final'!$O$16),"")</f>
        <v/>
      </c>
      <c r="Q46" s="203" t="str">
        <f>IF(AND('Mapa final'!$Y$17="Muy Baja",'Mapa final'!$AA$17="Menor"),CONCATENATE("R1C",'Mapa final'!$O$17),"")</f>
        <v/>
      </c>
      <c r="R46" s="203" t="str">
        <f>IF(AND('Mapa final'!$Y$18="Muy Baja",'Mapa final'!$AA$18="Menor"),CONCATENATE("R1C",'Mapa final'!$O$18),"")</f>
        <v/>
      </c>
      <c r="S46" s="203" t="str">
        <f>IF(AND('Mapa final'!#REF!="Muy Baja",'Mapa final'!#REF!="Menor"),CONCATENATE("R1C",'Mapa final'!#REF!),"")</f>
        <v>#ERROR!</v>
      </c>
      <c r="T46" s="203" t="str">
        <f>IF(AND('Mapa final'!#REF!="Muy Baja",'Mapa final'!#REF!="Menor"),CONCATENATE("R1C",'Mapa final'!#REF!),"")</f>
        <v>#ERROR!</v>
      </c>
      <c r="U46" s="204" t="str">
        <f>IF(AND('Mapa final'!#REF!="Muy Baja",'Mapa final'!#REF!="Menor"),CONCATENATE("R1C",'Mapa final'!#REF!),"")</f>
        <v>#ERROR!</v>
      </c>
      <c r="V46" s="191" t="str">
        <f>IF(AND('Mapa final'!$Y$16="Muy Baja",'Mapa final'!$AA$16="Moderado"),CONCATENATE("R1C",'Mapa final'!$O$16),"")</f>
        <v/>
      </c>
      <c r="W46" s="212" t="str">
        <f>IF(AND('Mapa final'!$Y$17="Muy Baja",'Mapa final'!$AA$17="Moderado"),CONCATENATE("R1C",'Mapa final'!$O$17),"")</f>
        <v/>
      </c>
      <c r="X46" s="192" t="str">
        <f>IF(AND('Mapa final'!$Y$18="Muy Baja",'Mapa final'!$AA$18="Moderado"),CONCATENATE("R1C",'Mapa final'!$O$18),"")</f>
        <v/>
      </c>
      <c r="Y46" s="192" t="str">
        <f>IF(AND('Mapa final'!#REF!="Muy Baja",'Mapa final'!#REF!="Moderado"),CONCATENATE("R1C",'Mapa final'!#REF!),"")</f>
        <v>#ERROR!</v>
      </c>
      <c r="Z46" s="192" t="str">
        <f>IF(AND('Mapa final'!#REF!="Muy Baja",'Mapa final'!#REF!="Moderado"),CONCATENATE("R1C",'Mapa final'!#REF!),"")</f>
        <v>#ERROR!</v>
      </c>
      <c r="AA46" s="193" t="str">
        <f>IF(AND('Mapa final'!#REF!="Muy Baja",'Mapa final'!#REF!="Moderado"),CONCATENATE("R1C",'Mapa final'!#REF!),"")</f>
        <v>#ERROR!</v>
      </c>
      <c r="AB46" s="172" t="str">
        <f>IF(AND('Mapa final'!$Y$16="Muy Baja",'Mapa final'!$AA$16="Mayor"),CONCATENATE("R1C",'Mapa final'!$O$16),"")</f>
        <v/>
      </c>
      <c r="AC46" s="173" t="str">
        <f>IF(AND('Mapa final'!$Y$17="Muy Baja",'Mapa final'!$AA$17="Mayor"),CONCATENATE("R1C",'Mapa final'!$O$17),"")</f>
        <v/>
      </c>
      <c r="AD46" s="173" t="str">
        <f>IF(AND('Mapa final'!$Y$18="Muy Baja",'Mapa final'!$AA$18="Mayor"),CONCATENATE("R1C",'Mapa final'!$O$18),"")</f>
        <v/>
      </c>
      <c r="AE46" s="173" t="str">
        <f>IF(AND('Mapa final'!#REF!="Muy Baja",'Mapa final'!#REF!="Mayor"),CONCATENATE("R1C",'Mapa final'!#REF!),"")</f>
        <v>#ERROR!</v>
      </c>
      <c r="AF46" s="173" t="str">
        <f>IF(AND('Mapa final'!#REF!="Muy Baja",'Mapa final'!#REF!="Mayor"),CONCATENATE("R1C",'Mapa final'!#REF!),"")</f>
        <v>#ERROR!</v>
      </c>
      <c r="AG46" s="174" t="str">
        <f>IF(AND('Mapa final'!#REF!="Muy Baja",'Mapa final'!#REF!="Mayor"),CONCATENATE("R1C",'Mapa final'!#REF!),"")</f>
        <v>#ERROR!</v>
      </c>
      <c r="AH46" s="175" t="str">
        <f>IF(AND('Mapa final'!$Y$16="Muy Baja",'Mapa final'!$AA$16="Catastrófico"),CONCATENATE("R1C",'Mapa final'!$O$16),"")</f>
        <v/>
      </c>
      <c r="AI46" s="176" t="str">
        <f>IF(AND('Mapa final'!$Y$17="Muy Baja",'Mapa final'!$AA$17="Catastrófico"),CONCATENATE("R1C",'Mapa final'!$O$17),"")</f>
        <v/>
      </c>
      <c r="AJ46" s="176" t="str">
        <f>IF(AND('Mapa final'!$Y$18="Muy Baja",'Mapa final'!$AA$18="Catastrófico"),CONCATENATE("R1C",'Mapa final'!$O$18),"")</f>
        <v/>
      </c>
      <c r="AK46" s="176" t="str">
        <f>IF(AND('Mapa final'!#REF!="Muy Baja",'Mapa final'!#REF!="Catastrófico"),CONCATENATE("R1C",'Mapa final'!#REF!),"")</f>
        <v>#ERROR!</v>
      </c>
      <c r="AL46" s="176" t="str">
        <f>IF(AND('Mapa final'!#REF!="Muy Baja",'Mapa final'!#REF!="Catastrófico"),CONCATENATE("R1C",'Mapa final'!#REF!),"")</f>
        <v>#ERROR!</v>
      </c>
      <c r="AM46" s="177" t="str">
        <f>IF(AND('Mapa final'!#REF!="Muy Baja",'Mapa final'!#REF!="Catastrófico"),CONCATENATE("R1C",'Mapa final'!#REF!),"")</f>
        <v>#ERROR!</v>
      </c>
      <c r="AN46" s="129"/>
      <c r="AO46" s="129"/>
      <c r="AP46" s="129"/>
      <c r="AQ46" s="129"/>
      <c r="AR46" s="129"/>
      <c r="AS46" s="129"/>
      <c r="AT46" s="129"/>
    </row>
    <row r="47" ht="46.5" customHeight="1">
      <c r="B47" s="130"/>
      <c r="D47" s="8"/>
      <c r="E47" s="7"/>
      <c r="I47" s="8"/>
      <c r="J47" s="206" t="str">
        <f>IF(AND('Mapa final'!$Y$21="Muy Baja",'Mapa final'!$AA$21="Leve"),CONCATENATE("R2C",'Mapa final'!$O$21),"")</f>
        <v/>
      </c>
      <c r="K47" s="207" t="str">
        <f>IF(AND('Mapa final'!#REF!="Muy Baja",'Mapa final'!#REF!="Leve"),CONCATENATE("R2C",'Mapa final'!#REF!),"")</f>
        <v>#ERROR!</v>
      </c>
      <c r="L47" s="207" t="str">
        <f>IF(AND('Mapa final'!#REF!="Muy Baja",'Mapa final'!#REF!="Leve"),CONCATENATE("R2C",'Mapa final'!#REF!),"")</f>
        <v>#ERROR!</v>
      </c>
      <c r="M47" s="207" t="str">
        <f>IF(AND('Mapa final'!#REF!="Muy Baja",'Mapa final'!#REF!="Leve"),CONCATENATE("R2C",'Mapa final'!#REF!),"")</f>
        <v>#ERROR!</v>
      </c>
      <c r="N47" s="207" t="str">
        <f>IF(AND('Mapa final'!$Y$22="Muy Baja",'Mapa final'!$AA$22="Leve"),CONCATENATE("R2C",'Mapa final'!$O$22),"")</f>
        <v/>
      </c>
      <c r="O47" s="208" t="str">
        <f>IF(AND('Mapa final'!$Y$23="Muy Baja",'Mapa final'!$AA$23="Leve"),CONCATENATE("R2C",'Mapa final'!$O$23),"")</f>
        <v/>
      </c>
      <c r="P47" s="206" t="str">
        <f>IF(AND('Mapa final'!$Y$21="Muy Baja",'Mapa final'!$AA$21="Menor"),CONCATENATE("R2C",'Mapa final'!$O$21),"")</f>
        <v/>
      </c>
      <c r="Q47" s="207" t="str">
        <f>IF(AND('Mapa final'!#REF!="Muy Baja",'Mapa final'!#REF!="Menor"),CONCATENATE("R2C",'Mapa final'!#REF!),"")</f>
        <v>#ERROR!</v>
      </c>
      <c r="R47" s="207" t="str">
        <f>IF(AND('Mapa final'!#REF!="Muy Baja",'Mapa final'!#REF!="Menor"),CONCATENATE("R2C",'Mapa final'!#REF!),"")</f>
        <v>#ERROR!</v>
      </c>
      <c r="S47" s="207" t="str">
        <f>IF(AND('Mapa final'!#REF!="Muy Baja",'Mapa final'!#REF!="Menor"),CONCATENATE("R2C",'Mapa final'!#REF!),"")</f>
        <v>#ERROR!</v>
      </c>
      <c r="T47" s="207" t="str">
        <f>IF(AND('Mapa final'!$Y$22="Muy Baja",'Mapa final'!$AA$22="Menor"),CONCATENATE("R2C",'Mapa final'!$O$22),"")</f>
        <v/>
      </c>
      <c r="U47" s="208" t="str">
        <f>IF(AND('Mapa final'!$Y$23="Muy Baja",'Mapa final'!$AA$23="Menor"),CONCATENATE("R2C",'Mapa final'!$O$23),"")</f>
        <v/>
      </c>
      <c r="V47" s="195" t="str">
        <f>IF(AND('Mapa final'!$Y$21="Muy Baja",'Mapa final'!$AA$21="Moderado"),CONCATENATE("R2C",'Mapa final'!$O$21),"")</f>
        <v/>
      </c>
      <c r="W47" s="196" t="str">
        <f>IF(AND('Mapa final'!#REF!="Muy Baja",'Mapa final'!#REF!="Moderado"),CONCATENATE("R2C",'Mapa final'!#REF!),"")</f>
        <v>#ERROR!</v>
      </c>
      <c r="X47" s="196" t="str">
        <f>IF(AND('Mapa final'!#REF!="Muy Baja",'Mapa final'!#REF!="Moderado"),CONCATENATE("R2C",'Mapa final'!#REF!),"")</f>
        <v>#ERROR!</v>
      </c>
      <c r="Y47" s="196" t="str">
        <f>IF(AND('Mapa final'!#REF!="Muy Baja",'Mapa final'!#REF!="Moderado"),CONCATENATE("R2C",'Mapa final'!#REF!),"")</f>
        <v>#ERROR!</v>
      </c>
      <c r="Z47" s="196" t="str">
        <f>IF(AND('Mapa final'!$Y$22="Muy Baja",'Mapa final'!$AA$22="Moderado"),CONCATENATE("R2C",'Mapa final'!$O$22),"")</f>
        <v/>
      </c>
      <c r="AA47" s="197" t="str">
        <f>IF(AND('Mapa final'!$Y$23="Muy Baja",'Mapa final'!$AA$23="Moderado"),CONCATENATE("R2C",'Mapa final'!$O$23),"")</f>
        <v/>
      </c>
      <c r="AB47" s="179" t="str">
        <f>IF(AND('Mapa final'!$Y$21="Muy Baja",'Mapa final'!$AA$21="Mayor"),CONCATENATE("R2C",'Mapa final'!$O$21),"")</f>
        <v/>
      </c>
      <c r="AC47" s="180" t="str">
        <f>IF(AND('Mapa final'!#REF!="Muy Baja",'Mapa final'!#REF!="Mayor"),CONCATENATE("R2C",'Mapa final'!#REF!),"")</f>
        <v>#ERROR!</v>
      </c>
      <c r="AD47" s="180" t="str">
        <f>IF(AND('Mapa final'!#REF!="Muy Baja",'Mapa final'!#REF!="Mayor"),CONCATENATE("R2C",'Mapa final'!#REF!),"")</f>
        <v>#ERROR!</v>
      </c>
      <c r="AE47" s="180" t="str">
        <f>IF(AND('Mapa final'!#REF!="Muy Baja",'Mapa final'!#REF!="Mayor"),CONCATENATE("R2C",'Mapa final'!#REF!),"")</f>
        <v>#ERROR!</v>
      </c>
      <c r="AF47" s="180" t="str">
        <f>IF(AND('Mapa final'!$Y$22="Muy Baja",'Mapa final'!$AA$22="Mayor"),CONCATENATE("R2C",'Mapa final'!$O$22),"")</f>
        <v/>
      </c>
      <c r="AG47" s="181" t="str">
        <f>IF(AND('Mapa final'!$Y$23="Muy Baja",'Mapa final'!$AA$23="Mayor"),CONCATENATE("R2C",'Mapa final'!$O$23),"")</f>
        <v/>
      </c>
      <c r="AH47" s="182" t="str">
        <f>IF(AND('Mapa final'!$Y$21="Muy Baja",'Mapa final'!$AA$21="Catastrófico"),CONCATENATE("R2C",'Mapa final'!$O$21),"")</f>
        <v/>
      </c>
      <c r="AI47" s="183" t="str">
        <f>IF(AND('Mapa final'!#REF!="Muy Baja",'Mapa final'!#REF!="Catastrófico"),CONCATENATE("R2C",'Mapa final'!#REF!),"")</f>
        <v>#ERROR!</v>
      </c>
      <c r="AJ47" s="183" t="str">
        <f>IF(AND('Mapa final'!#REF!="Muy Baja",'Mapa final'!#REF!="Catastrófico"),CONCATENATE("R2C",'Mapa final'!#REF!),"")</f>
        <v>#ERROR!</v>
      </c>
      <c r="AK47" s="183" t="str">
        <f>IF(AND('Mapa final'!#REF!="Muy Baja",'Mapa final'!#REF!="Catastrófico"),CONCATENATE("R2C",'Mapa final'!#REF!),"")</f>
        <v>#ERROR!</v>
      </c>
      <c r="AL47" s="183" t="str">
        <f>IF(AND('Mapa final'!$Y$22="Muy Baja",'Mapa final'!$AA$22="Catastrófico"),CONCATENATE("R2C",'Mapa final'!$O$22),"")</f>
        <v/>
      </c>
      <c r="AM47" s="184" t="str">
        <f>IF(AND('Mapa final'!$Y$23="Muy Baja",'Mapa final'!$AA$23="Catastrófico"),CONCATENATE("R2C",'Mapa final'!$O$23),"")</f>
        <v/>
      </c>
      <c r="AN47" s="129"/>
      <c r="AO47" s="129"/>
      <c r="AP47" s="129"/>
      <c r="AQ47" s="129"/>
      <c r="AR47" s="129"/>
      <c r="AS47" s="129"/>
      <c r="AT47" s="129"/>
    </row>
    <row r="48" ht="15.0" customHeight="1">
      <c r="B48" s="130"/>
      <c r="D48" s="8"/>
      <c r="E48" s="7"/>
      <c r="I48" s="8"/>
      <c r="J48" s="206" t="str">
        <f>IF(AND('Mapa final'!$Y$26="Muy Baja",'Mapa final'!$AA$26="Leve"),CONCATENATE("R3C",'Mapa final'!$O$26),"")</f>
        <v/>
      </c>
      <c r="K48" s="207" t="str">
        <f>IF(AND('Mapa final'!$Y$27="Muy Baja",'Mapa final'!$AA$27="Leve"),CONCATENATE("R3C",'Mapa final'!$O$27),"")</f>
        <v/>
      </c>
      <c r="L48" s="207" t="str">
        <f>IF(AND('Mapa final'!$Y$28="Muy Baja",'Mapa final'!$AA$28="Leve"),CONCATENATE("R3C",'Mapa final'!$O$28),"")</f>
        <v/>
      </c>
      <c r="M48" s="207" t="str">
        <f>IF(AND('Mapa final'!#REF!="Muy Baja",'Mapa final'!#REF!="Leve"),CONCATENATE("R3C",'Mapa final'!#REF!),"")</f>
        <v>#ERROR!</v>
      </c>
      <c r="N48" s="207" t="str">
        <f>IF(AND('Mapa final'!#REF!="Muy Baja",'Mapa final'!#REF!="Leve"),CONCATENATE("R3C",'Mapa final'!#REF!),"")</f>
        <v>#ERROR!</v>
      </c>
      <c r="O48" s="208" t="str">
        <f>IF(AND('Mapa final'!#REF!="Muy Baja",'Mapa final'!#REF!="Leve"),CONCATENATE("R3C",'Mapa final'!#REF!),"")</f>
        <v>#ERROR!</v>
      </c>
      <c r="P48" s="206" t="str">
        <f>IF(AND('Mapa final'!$Y$26="Muy Baja",'Mapa final'!$AA$26="Menor"),CONCATENATE("R3C",'Mapa final'!$O$26),"")</f>
        <v/>
      </c>
      <c r="Q48" s="207" t="str">
        <f>IF(AND('Mapa final'!$Y$27="Muy Baja",'Mapa final'!$AA$27="Menor"),CONCATENATE("R3C",'Mapa final'!$O$27),"")</f>
        <v/>
      </c>
      <c r="R48" s="207" t="str">
        <f>IF(AND('Mapa final'!$Y$28="Muy Baja",'Mapa final'!$AA$28="Menor"),CONCATENATE("R3C",'Mapa final'!$O$28),"")</f>
        <v/>
      </c>
      <c r="S48" s="207" t="str">
        <f>IF(AND('Mapa final'!#REF!="Muy Baja",'Mapa final'!#REF!="Menor"),CONCATENATE("R3C",'Mapa final'!#REF!),"")</f>
        <v>#ERROR!</v>
      </c>
      <c r="T48" s="207" t="str">
        <f>IF(AND('Mapa final'!#REF!="Muy Baja",'Mapa final'!#REF!="Menor"),CONCATENATE("R3C",'Mapa final'!#REF!),"")</f>
        <v>#ERROR!</v>
      </c>
      <c r="U48" s="208" t="str">
        <f>IF(AND('Mapa final'!#REF!="Muy Baja",'Mapa final'!#REF!="Menor"),CONCATENATE("R3C",'Mapa final'!#REF!),"")</f>
        <v>#ERROR!</v>
      </c>
      <c r="V48" s="195" t="str">
        <f>IF(AND('Mapa final'!$Y$26="Muy Baja",'Mapa final'!$AA$26="Moderado"),CONCATENATE("R3C",'Mapa final'!$O$26),"")</f>
        <v/>
      </c>
      <c r="W48" s="196" t="str">
        <f>IF(AND('Mapa final'!$Y$27="Muy Baja",'Mapa final'!$AA$27="Moderado"),CONCATENATE("R3C",'Mapa final'!$O$27),"")</f>
        <v/>
      </c>
      <c r="X48" s="196" t="str">
        <f>IF(AND('Mapa final'!$Y$28="Muy Baja",'Mapa final'!$AA$28="Moderado"),CONCATENATE("R3C",'Mapa final'!$O$28),"")</f>
        <v/>
      </c>
      <c r="Y48" s="196" t="str">
        <f>IF(AND('Mapa final'!#REF!="Muy Baja",'Mapa final'!#REF!="Moderado"),CONCATENATE("R3C",'Mapa final'!#REF!),"")</f>
        <v>#ERROR!</v>
      </c>
      <c r="Z48" s="196" t="str">
        <f>IF(AND('Mapa final'!#REF!="Muy Baja",'Mapa final'!#REF!="Moderado"),CONCATENATE("R3C",'Mapa final'!#REF!),"")</f>
        <v>#ERROR!</v>
      </c>
      <c r="AA48" s="197" t="str">
        <f>IF(AND('Mapa final'!#REF!="Muy Baja",'Mapa final'!#REF!="Moderado"),CONCATENATE("R3C",'Mapa final'!#REF!),"")</f>
        <v>#ERROR!</v>
      </c>
      <c r="AB48" s="179" t="str">
        <f>IF(AND('Mapa final'!$Y$26="Muy Baja",'Mapa final'!$AA$26="Mayor"),CONCATENATE("R3C",'Mapa final'!$O$26),"")</f>
        <v/>
      </c>
      <c r="AC48" s="180" t="str">
        <f>IF(AND('Mapa final'!$Y$27="Muy Baja",'Mapa final'!$AA$27="Mayor"),CONCATENATE("R3C",'Mapa final'!$O$27),"")</f>
        <v/>
      </c>
      <c r="AD48" s="180" t="str">
        <f>IF(AND('Mapa final'!$Y$28="Muy Baja",'Mapa final'!$AA$28="Mayor"),CONCATENATE("R3C",'Mapa final'!$O$28),"")</f>
        <v/>
      </c>
      <c r="AE48" s="180" t="str">
        <f>IF(AND('Mapa final'!#REF!="Muy Baja",'Mapa final'!#REF!="Mayor"),CONCATENATE("R3C",'Mapa final'!#REF!),"")</f>
        <v>#ERROR!</v>
      </c>
      <c r="AF48" s="180" t="str">
        <f>IF(AND('Mapa final'!#REF!="Muy Baja",'Mapa final'!#REF!="Mayor"),CONCATENATE("R3C",'Mapa final'!#REF!),"")</f>
        <v>#ERROR!</v>
      </c>
      <c r="AG48" s="181" t="str">
        <f>IF(AND('Mapa final'!#REF!="Muy Baja",'Mapa final'!#REF!="Mayor"),CONCATENATE("R3C",'Mapa final'!#REF!),"")</f>
        <v>#ERROR!</v>
      </c>
      <c r="AH48" s="182" t="str">
        <f>IF(AND('Mapa final'!$Y$26="Muy Baja",'Mapa final'!$AA$26="Catastrófico"),CONCATENATE("R3C",'Mapa final'!$O$26),"")</f>
        <v/>
      </c>
      <c r="AI48" s="183" t="str">
        <f>IF(AND('Mapa final'!$Y$27="Muy Baja",'Mapa final'!$AA$27="Catastrófico"),CONCATENATE("R3C",'Mapa final'!$O$27),"")</f>
        <v/>
      </c>
      <c r="AJ48" s="183" t="str">
        <f>IF(AND('Mapa final'!$Y$28="Muy Baja",'Mapa final'!$AA$28="Catastrófico"),CONCATENATE("R3C",'Mapa final'!$O$28),"")</f>
        <v/>
      </c>
      <c r="AK48" s="183" t="str">
        <f>IF(AND('Mapa final'!#REF!="Muy Baja",'Mapa final'!#REF!="Catastrófico"),CONCATENATE("R3C",'Mapa final'!#REF!),"")</f>
        <v>#ERROR!</v>
      </c>
      <c r="AL48" s="183" t="str">
        <f>IF(AND('Mapa final'!#REF!="Muy Baja",'Mapa final'!#REF!="Catastrófico"),CONCATENATE("R3C",'Mapa final'!#REF!),"")</f>
        <v>#ERROR!</v>
      </c>
      <c r="AM48" s="184" t="str">
        <f>IF(AND('Mapa final'!#REF!="Muy Baja",'Mapa final'!#REF!="Catastrófico"),CONCATENATE("R3C",'Mapa final'!#REF!),"")</f>
        <v>#ERROR!</v>
      </c>
      <c r="AN48" s="129"/>
      <c r="AO48" s="129"/>
      <c r="AP48" s="129"/>
      <c r="AQ48" s="129"/>
      <c r="AR48" s="129"/>
      <c r="AS48" s="129"/>
      <c r="AT48" s="129"/>
    </row>
    <row r="49" ht="15.0" customHeight="1">
      <c r="B49" s="130"/>
      <c r="D49" s="8"/>
      <c r="E49" s="7"/>
      <c r="I49" s="8"/>
      <c r="J49" s="206" t="str">
        <f>IF(AND('Mapa final'!$Y$31="Muy Baja",'Mapa final'!$AA$31="Leve"),CONCATENATE("R4C",'Mapa final'!$O$31),"")</f>
        <v/>
      </c>
      <c r="K49" s="207" t="str">
        <f>IF(AND('Mapa final'!$Y$32="Muy Baja",'Mapa final'!$AA$32="Leve"),CONCATENATE("R4C",'Mapa final'!$O$32),"")</f>
        <v/>
      </c>
      <c r="L49" s="207" t="str">
        <f>IF(AND('Mapa final'!#REF!="Muy Baja",'Mapa final'!#REF!="Leve"),CONCATENATE("R4C",'Mapa final'!#REF!),"")</f>
        <v>#ERROR!</v>
      </c>
      <c r="M49" s="207" t="str">
        <f>IF(AND('Mapa final'!$Y$33="Muy Baja",'Mapa final'!$AA$33="Leve"),CONCATENATE("R4C",'Mapa final'!$O$33),"")</f>
        <v/>
      </c>
      <c r="N49" s="207" t="str">
        <f>IF(AND('Mapa final'!#REF!="Muy Baja",'Mapa final'!#REF!="Leve"),CONCATENATE("R4C",'Mapa final'!#REF!),"")</f>
        <v>#ERROR!</v>
      </c>
      <c r="O49" s="208" t="str">
        <f>IF(AND('Mapa final'!#REF!="Muy Baja",'Mapa final'!#REF!="Leve"),CONCATENATE("R4C",'Mapa final'!#REF!),"")</f>
        <v>#ERROR!</v>
      </c>
      <c r="P49" s="206" t="str">
        <f>IF(AND('Mapa final'!$Y$31="Muy Baja",'Mapa final'!$AA$31="Menor"),CONCATENATE("R4C",'Mapa final'!$O$31),"")</f>
        <v/>
      </c>
      <c r="Q49" s="207" t="str">
        <f>IF(AND('Mapa final'!$Y$32="Muy Baja",'Mapa final'!$AA$32="Menor"),CONCATENATE("R4C",'Mapa final'!$O$32),"")</f>
        <v/>
      </c>
      <c r="R49" s="207" t="str">
        <f>IF(AND('Mapa final'!#REF!="Muy Baja",'Mapa final'!#REF!="Menor"),CONCATENATE("R4C",'Mapa final'!#REF!),"")</f>
        <v>#ERROR!</v>
      </c>
      <c r="S49" s="207" t="str">
        <f>IF(AND('Mapa final'!$Y$33="Muy Baja",'Mapa final'!$AA$33="Menor"),CONCATENATE("R4C",'Mapa final'!$O$33),"")</f>
        <v/>
      </c>
      <c r="T49" s="207" t="str">
        <f>IF(AND('Mapa final'!#REF!="Muy Baja",'Mapa final'!#REF!="Menor"),CONCATENATE("R4C",'Mapa final'!#REF!),"")</f>
        <v>#ERROR!</v>
      </c>
      <c r="U49" s="208" t="str">
        <f>IF(AND('Mapa final'!#REF!="Muy Baja",'Mapa final'!#REF!="Menor"),CONCATENATE("R4C",'Mapa final'!#REF!),"")</f>
        <v>#ERROR!</v>
      </c>
      <c r="V49" s="195" t="str">
        <f>IF(AND('Mapa final'!$Y$31="Muy Baja",'Mapa final'!$AA$31="Moderado"),CONCATENATE("R4C",'Mapa final'!$O$31),"")</f>
        <v/>
      </c>
      <c r="W49" s="196" t="str">
        <f>IF(AND('Mapa final'!$Y$32="Muy Baja",'Mapa final'!$AA$32="Moderado"),CONCATENATE("R4C",'Mapa final'!$O$32),"")</f>
        <v/>
      </c>
      <c r="X49" s="196" t="str">
        <f>IF(AND('Mapa final'!#REF!="Muy Baja",'Mapa final'!#REF!="Moderado"),CONCATENATE("R4C",'Mapa final'!#REF!),"")</f>
        <v>#ERROR!</v>
      </c>
      <c r="Y49" s="196" t="str">
        <f>IF(AND('Mapa final'!$Y$33="Muy Baja",'Mapa final'!$AA$33="Moderado"),CONCATENATE("R4C",'Mapa final'!$O$33),"")</f>
        <v/>
      </c>
      <c r="Z49" s="196" t="str">
        <f>IF(AND('Mapa final'!#REF!="Muy Baja",'Mapa final'!#REF!="Moderado"),CONCATENATE("R4C",'Mapa final'!#REF!),"")</f>
        <v>#ERROR!</v>
      </c>
      <c r="AA49" s="197" t="str">
        <f>IF(AND('Mapa final'!#REF!="Muy Baja",'Mapa final'!#REF!="Moderado"),CONCATENATE("R4C",'Mapa final'!#REF!),"")</f>
        <v>#ERROR!</v>
      </c>
      <c r="AB49" s="179" t="str">
        <f>IF(AND('Mapa final'!$Y$31="Muy Baja",'Mapa final'!$AA$31="Mayor"),CONCATENATE("R4C",'Mapa final'!$O$31),"")</f>
        <v/>
      </c>
      <c r="AC49" s="180" t="str">
        <f>IF(AND('Mapa final'!$Y$32="Muy Baja",'Mapa final'!$AA$32="Mayor"),CONCATENATE("R4C",'Mapa final'!$O$32),"")</f>
        <v/>
      </c>
      <c r="AD49" s="180" t="str">
        <f>IF(AND('Mapa final'!#REF!="Muy Baja",'Mapa final'!#REF!="Mayor"),CONCATENATE("R4C",'Mapa final'!#REF!),"")</f>
        <v>#ERROR!</v>
      </c>
      <c r="AE49" s="180" t="str">
        <f>IF(AND('Mapa final'!$Y$33="Muy Baja",'Mapa final'!$AA$33="Mayor"),CONCATENATE("R4C",'Mapa final'!$O$33),"")</f>
        <v/>
      </c>
      <c r="AF49" s="180" t="str">
        <f>IF(AND('Mapa final'!#REF!="Muy Baja",'Mapa final'!#REF!="Mayor"),CONCATENATE("R4C",'Mapa final'!#REF!),"")</f>
        <v>#ERROR!</v>
      </c>
      <c r="AG49" s="181" t="str">
        <f>IF(AND('Mapa final'!#REF!="Muy Baja",'Mapa final'!#REF!="Mayor"),CONCATENATE("R4C",'Mapa final'!#REF!),"")</f>
        <v>#ERROR!</v>
      </c>
      <c r="AH49" s="182" t="str">
        <f>IF(AND('Mapa final'!$Y$31="Muy Baja",'Mapa final'!$AA$31="Catastrófico"),CONCATENATE("R4C",'Mapa final'!$O$31),"")</f>
        <v/>
      </c>
      <c r="AI49" s="183" t="str">
        <f>IF(AND('Mapa final'!$Y$32="Muy Baja",'Mapa final'!$AA$32="Catastrófico"),CONCATENATE("R4C",'Mapa final'!$O$32),"")</f>
        <v/>
      </c>
      <c r="AJ49" s="183" t="str">
        <f>IF(AND('Mapa final'!#REF!="Muy Baja",'Mapa final'!#REF!="Catastrófico"),CONCATENATE("R4C",'Mapa final'!#REF!),"")</f>
        <v>#ERROR!</v>
      </c>
      <c r="AK49" s="183" t="str">
        <f>IF(AND('Mapa final'!$Y$33="Muy Baja",'Mapa final'!$AA$33="Catastrófico"),CONCATENATE("R4C",'Mapa final'!$O$33),"")</f>
        <v/>
      </c>
      <c r="AL49" s="183" t="str">
        <f>IF(AND('Mapa final'!#REF!="Muy Baja",'Mapa final'!#REF!="Catastrófico"),CONCATENATE("R4C",'Mapa final'!#REF!),"")</f>
        <v>#ERROR!</v>
      </c>
      <c r="AM49" s="184" t="str">
        <f>IF(AND('Mapa final'!#REF!="Muy Baja",'Mapa final'!#REF!="Catastrófico"),CONCATENATE("R4C",'Mapa final'!#REF!),"")</f>
        <v>#ERROR!</v>
      </c>
    </row>
    <row r="50" ht="15.0" customHeight="1">
      <c r="B50" s="130"/>
      <c r="D50" s="8"/>
      <c r="E50" s="7"/>
      <c r="I50" s="8"/>
      <c r="J50" s="206" t="str">
        <f>IF(AND('Mapa final'!$Y$36="Muy Baja",'Mapa final'!$AA$36="Leve"),CONCATENATE("R5C",'Mapa final'!$O$36),"")</f>
        <v/>
      </c>
      <c r="K50" s="207" t="str">
        <f>IF(AND('Mapa final'!$Y$37="Muy Baja",'Mapa final'!$AA$37="Leve"),CONCATENATE("R5C",'Mapa final'!$O$37),"")</f>
        <v/>
      </c>
      <c r="L50" s="207" t="str">
        <f>IF(AND('Mapa final'!$Y$38="Muy Baja",'Mapa final'!$AA$38="Leve"),CONCATENATE("R5C",'Mapa final'!$O$38),"")</f>
        <v/>
      </c>
      <c r="M50" s="207" t="str">
        <f>IF(AND('Mapa final'!#REF!="Muy Baja",'Mapa final'!#REF!="Leve"),CONCATENATE("R5C",'Mapa final'!#REF!),"")</f>
        <v>#ERROR!</v>
      </c>
      <c r="N50" s="207" t="str">
        <f>IF(AND('Mapa final'!#REF!="Muy Baja",'Mapa final'!#REF!="Leve"),CONCATENATE("R5C",'Mapa final'!#REF!),"")</f>
        <v>#ERROR!</v>
      </c>
      <c r="O50" s="208" t="str">
        <f>IF(AND('Mapa final'!#REF!="Muy Baja",'Mapa final'!#REF!="Leve"),CONCATENATE("R5C",'Mapa final'!#REF!),"")</f>
        <v>#ERROR!</v>
      </c>
      <c r="P50" s="206" t="str">
        <f>IF(AND('Mapa final'!$Y$36="Muy Baja",'Mapa final'!$AA$36="Menor"),CONCATENATE("R5C",'Mapa final'!$O$36),"")</f>
        <v/>
      </c>
      <c r="Q50" s="207" t="str">
        <f>IF(AND('Mapa final'!$Y$37="Muy Baja",'Mapa final'!$AA$37="Menor"),CONCATENATE("R5C",'Mapa final'!$O$37),"")</f>
        <v/>
      </c>
      <c r="R50" s="207" t="str">
        <f>IF(AND('Mapa final'!$Y$38="Muy Baja",'Mapa final'!$AA$38="Menor"),CONCATENATE("R5C",'Mapa final'!$O$38),"")</f>
        <v/>
      </c>
      <c r="S50" s="207" t="str">
        <f>IF(AND('Mapa final'!#REF!="Muy Baja",'Mapa final'!#REF!="Menor"),CONCATENATE("R5C",'Mapa final'!#REF!),"")</f>
        <v>#ERROR!</v>
      </c>
      <c r="T50" s="207" t="str">
        <f>IF(AND('Mapa final'!#REF!="Muy Baja",'Mapa final'!#REF!="Menor"),CONCATENATE("R5C",'Mapa final'!#REF!),"")</f>
        <v>#ERROR!</v>
      </c>
      <c r="U50" s="208" t="str">
        <f>IF(AND('Mapa final'!#REF!="Muy Baja",'Mapa final'!#REF!="Menor"),CONCATENATE("R5C",'Mapa final'!#REF!),"")</f>
        <v>#ERROR!</v>
      </c>
      <c r="V50" s="195" t="str">
        <f>IF(AND('Mapa final'!$Y$36="Muy Baja",'Mapa final'!$AA$36="Moderado"),CONCATENATE("R5C",'Mapa final'!$O$36),"")</f>
        <v/>
      </c>
      <c r="W50" s="196" t="str">
        <f>IF(AND('Mapa final'!$Y$37="Muy Baja",'Mapa final'!$AA$37="Moderado"),CONCATENATE("R5C",'Mapa final'!$O$37),"")</f>
        <v/>
      </c>
      <c r="X50" s="196" t="str">
        <f>IF(AND('Mapa final'!$Y$38="Muy Baja",'Mapa final'!$AA$38="Moderado"),CONCATENATE("R5C",'Mapa final'!$O$38),"")</f>
        <v/>
      </c>
      <c r="Y50" s="196" t="str">
        <f>IF(AND('Mapa final'!#REF!="Muy Baja",'Mapa final'!#REF!="Moderado"),CONCATENATE("R5C",'Mapa final'!#REF!),"")</f>
        <v>#ERROR!</v>
      </c>
      <c r="Z50" s="196" t="str">
        <f>IF(AND('Mapa final'!#REF!="Muy Baja",'Mapa final'!#REF!="Moderado"),CONCATENATE("R5C",'Mapa final'!#REF!),"")</f>
        <v>#ERROR!</v>
      </c>
      <c r="AA50" s="197" t="str">
        <f>IF(AND('Mapa final'!#REF!="Muy Baja",'Mapa final'!#REF!="Moderado"),CONCATENATE("R5C",'Mapa final'!#REF!),"")</f>
        <v>#ERROR!</v>
      </c>
      <c r="AB50" s="179" t="str">
        <f>IF(AND('Mapa final'!$Y$36="Muy Baja",'Mapa final'!$AA$36="Mayor"),CONCATENATE("R5C",'Mapa final'!$O$36),"")</f>
        <v/>
      </c>
      <c r="AC50" s="180" t="str">
        <f>IF(AND('Mapa final'!$Y$37="Muy Baja",'Mapa final'!$AA$37="Mayor"),CONCATENATE("R5C",'Mapa final'!$O$37),"")</f>
        <v/>
      </c>
      <c r="AD50" s="180" t="str">
        <f>IF(AND('Mapa final'!$Y$38="Muy Baja",'Mapa final'!$AA$38="Mayor"),CONCATENATE("R5C",'Mapa final'!$O$38),"")</f>
        <v/>
      </c>
      <c r="AE50" s="180" t="str">
        <f>IF(AND('Mapa final'!#REF!="Muy Baja",'Mapa final'!#REF!="Mayor"),CONCATENATE("R5C",'Mapa final'!#REF!),"")</f>
        <v>#ERROR!</v>
      </c>
      <c r="AF50" s="180" t="str">
        <f>IF(AND('Mapa final'!#REF!="Muy Baja",'Mapa final'!#REF!="Mayor"),CONCATENATE("R5C",'Mapa final'!#REF!),"")</f>
        <v>#ERROR!</v>
      </c>
      <c r="AG50" s="181" t="str">
        <f>IF(AND('Mapa final'!#REF!="Muy Baja",'Mapa final'!#REF!="Mayor"),CONCATENATE("R5C",'Mapa final'!#REF!),"")</f>
        <v>#ERROR!</v>
      </c>
      <c r="AH50" s="182" t="str">
        <f>IF(AND('Mapa final'!$Y$36="Muy Baja",'Mapa final'!$AA$36="Catastrófico"),CONCATENATE("R5C",'Mapa final'!$O$36),"")</f>
        <v/>
      </c>
      <c r="AI50" s="183" t="str">
        <f>IF(AND('Mapa final'!$Y$37="Muy Baja",'Mapa final'!$AA$37="Catastrófico"),CONCATENATE("R5C",'Mapa final'!$O$37),"")</f>
        <v/>
      </c>
      <c r="AJ50" s="183" t="str">
        <f>IF(AND('Mapa final'!$Y$38="Muy Baja",'Mapa final'!$AA$38="Catastrófico"),CONCATENATE("R5C",'Mapa final'!$O$38),"")</f>
        <v/>
      </c>
      <c r="AK50" s="183" t="str">
        <f>IF(AND('Mapa final'!#REF!="Muy Baja",'Mapa final'!#REF!="Catastrófico"),CONCATENATE("R5C",'Mapa final'!#REF!),"")</f>
        <v>#ERROR!</v>
      </c>
      <c r="AL50" s="183" t="str">
        <f>IF(AND('Mapa final'!#REF!="Muy Baja",'Mapa final'!#REF!="Catastrófico"),CONCATENATE("R5C",'Mapa final'!#REF!),"")</f>
        <v>#ERROR!</v>
      </c>
      <c r="AM50" s="184" t="str">
        <f>IF(AND('Mapa final'!#REF!="Muy Baja",'Mapa final'!#REF!="Catastrófico"),CONCATENATE("R5C",'Mapa final'!#REF!),"")</f>
        <v>#ERROR!</v>
      </c>
    </row>
    <row r="51" ht="15.0" customHeight="1">
      <c r="B51" s="130"/>
      <c r="D51" s="8"/>
      <c r="E51" s="7"/>
      <c r="I51" s="8"/>
      <c r="J51" s="206" t="str">
        <f>IF(AND('Mapa final'!$Y$41="Muy Baja",'Mapa final'!$AA$41="Leve"),CONCATENATE("R6C",'Mapa final'!$O$41),"")</f>
        <v/>
      </c>
      <c r="K51" s="207" t="str">
        <f>IF(AND('Mapa final'!$Y$42="Muy Baja",'Mapa final'!$AA$42="Leve"),CONCATENATE("R6C",'Mapa final'!$O$42),"")</f>
        <v/>
      </c>
      <c r="L51" s="207" t="str">
        <f>IF(AND('Mapa final'!$Y$43="Muy Baja",'Mapa final'!$AA$43="Leve"),CONCATENATE("R6C",'Mapa final'!$O$43),"")</f>
        <v/>
      </c>
      <c r="M51" s="207" t="str">
        <f>IF(AND('Mapa final'!#REF!="Muy Baja",'Mapa final'!#REF!="Leve"),CONCATENATE("R6C",'Mapa final'!#REF!),"")</f>
        <v>#ERROR!</v>
      </c>
      <c r="N51" s="207" t="str">
        <f>IF(AND('Mapa final'!#REF!="Muy Baja",'Mapa final'!#REF!="Leve"),CONCATENATE("R6C",'Mapa final'!#REF!),"")</f>
        <v>#ERROR!</v>
      </c>
      <c r="O51" s="208" t="str">
        <f>IF(AND('Mapa final'!#REF!="Muy Baja",'Mapa final'!#REF!="Leve"),CONCATENATE("R6C",'Mapa final'!#REF!),"")</f>
        <v>#ERROR!</v>
      </c>
      <c r="P51" s="206" t="str">
        <f>IF(AND('Mapa final'!$Y$41="Muy Baja",'Mapa final'!$AA$41="Menor"),CONCATENATE("R6C",'Mapa final'!$O$41),"")</f>
        <v/>
      </c>
      <c r="Q51" s="207" t="str">
        <f>IF(AND('Mapa final'!$Y$42="Muy Baja",'Mapa final'!$AA$42="Menor"),CONCATENATE("R6C",'Mapa final'!$O$42),"")</f>
        <v/>
      </c>
      <c r="R51" s="207" t="str">
        <f>IF(AND('Mapa final'!$Y$43="Muy Baja",'Mapa final'!$AA$43="Menor"),CONCATENATE("R6C",'Mapa final'!$O$43),"")</f>
        <v/>
      </c>
      <c r="S51" s="207" t="str">
        <f>IF(AND('Mapa final'!#REF!="Muy Baja",'Mapa final'!#REF!="Menor"),CONCATENATE("R6C",'Mapa final'!#REF!),"")</f>
        <v>#ERROR!</v>
      </c>
      <c r="T51" s="207" t="str">
        <f>IF(AND('Mapa final'!#REF!="Muy Baja",'Mapa final'!#REF!="Menor"),CONCATENATE("R6C",'Mapa final'!#REF!),"")</f>
        <v>#ERROR!</v>
      </c>
      <c r="U51" s="208" t="str">
        <f>IF(AND('Mapa final'!#REF!="Muy Baja",'Mapa final'!#REF!="Menor"),CONCATENATE("R6C",'Mapa final'!#REF!),"")</f>
        <v>#ERROR!</v>
      </c>
      <c r="V51" s="195" t="str">
        <f>IF(AND('Mapa final'!$Y$41="Muy Baja",'Mapa final'!$AA$41="Moderado"),CONCATENATE("R6C",'Mapa final'!$O$41),"")</f>
        <v/>
      </c>
      <c r="W51" s="196" t="str">
        <f>IF(AND('Mapa final'!$Y$42="Muy Baja",'Mapa final'!$AA$42="Moderado"),CONCATENATE("R6C",'Mapa final'!$O$42),"")</f>
        <v/>
      </c>
      <c r="X51" s="196" t="str">
        <f>IF(AND('Mapa final'!$Y$43="Muy Baja",'Mapa final'!$AA$43="Moderado"),CONCATENATE("R6C",'Mapa final'!$O$43),"")</f>
        <v/>
      </c>
      <c r="Y51" s="196" t="str">
        <f>IF(AND('Mapa final'!#REF!="Muy Baja",'Mapa final'!#REF!="Moderado"),CONCATENATE("R6C",'Mapa final'!#REF!),"")</f>
        <v>#ERROR!</v>
      </c>
      <c r="Z51" s="196" t="str">
        <f>IF(AND('Mapa final'!#REF!="Muy Baja",'Mapa final'!#REF!="Moderado"),CONCATENATE("R6C",'Mapa final'!#REF!),"")</f>
        <v>#ERROR!</v>
      </c>
      <c r="AA51" s="197" t="str">
        <f>IF(AND('Mapa final'!#REF!="Muy Baja",'Mapa final'!#REF!="Moderado"),CONCATENATE("R6C",'Mapa final'!#REF!),"")</f>
        <v>#ERROR!</v>
      </c>
      <c r="AB51" s="179" t="str">
        <f>IF(AND('Mapa final'!$Y$41="Muy Baja",'Mapa final'!$AA$41="Mayor"),CONCATENATE("R6C",'Mapa final'!$O$41),"")</f>
        <v/>
      </c>
      <c r="AC51" s="180" t="str">
        <f>IF(AND('Mapa final'!$Y$42="Muy Baja",'Mapa final'!$AA$42="Mayor"),CONCATENATE("R6C",'Mapa final'!$O$42),"")</f>
        <v/>
      </c>
      <c r="AD51" s="180" t="str">
        <f>IF(AND('Mapa final'!$Y$43="Muy Baja",'Mapa final'!$AA$43="Mayor"),CONCATENATE("R6C",'Mapa final'!$O$43),"")</f>
        <v/>
      </c>
      <c r="AE51" s="180" t="str">
        <f>IF(AND('Mapa final'!#REF!="Muy Baja",'Mapa final'!#REF!="Mayor"),CONCATENATE("R6C",'Mapa final'!#REF!),"")</f>
        <v>#ERROR!</v>
      </c>
      <c r="AF51" s="180" t="str">
        <f>IF(AND('Mapa final'!#REF!="Muy Baja",'Mapa final'!#REF!="Mayor"),CONCATENATE("R6C",'Mapa final'!#REF!),"")</f>
        <v>#ERROR!</v>
      </c>
      <c r="AG51" s="181" t="str">
        <f>IF(AND('Mapa final'!#REF!="Muy Baja",'Mapa final'!#REF!="Mayor"),CONCATENATE("R6C",'Mapa final'!#REF!),"")</f>
        <v>#ERROR!</v>
      </c>
      <c r="AH51" s="182" t="str">
        <f>IF(AND('Mapa final'!$Y$41="Muy Baja",'Mapa final'!$AA$41="Catastrófico"),CONCATENATE("R6C",'Mapa final'!$O$41),"")</f>
        <v/>
      </c>
      <c r="AI51" s="183" t="str">
        <f>IF(AND('Mapa final'!$Y$42="Muy Baja",'Mapa final'!$AA$42="Catastrófico"),CONCATENATE("R6C",'Mapa final'!$O$42),"")</f>
        <v/>
      </c>
      <c r="AJ51" s="183" t="str">
        <f>IF(AND('Mapa final'!$Y$43="Muy Baja",'Mapa final'!$AA$43="Catastrófico"),CONCATENATE("R6C",'Mapa final'!$O$43),"")</f>
        <v/>
      </c>
      <c r="AK51" s="183" t="str">
        <f>IF(AND('Mapa final'!#REF!="Muy Baja",'Mapa final'!#REF!="Catastrófico"),CONCATENATE("R6C",'Mapa final'!#REF!),"")</f>
        <v>#ERROR!</v>
      </c>
      <c r="AL51" s="183" t="str">
        <f>IF(AND('Mapa final'!#REF!="Muy Baja",'Mapa final'!#REF!="Catastrófico"),CONCATENATE("R6C",'Mapa final'!#REF!),"")</f>
        <v>#ERROR!</v>
      </c>
      <c r="AM51" s="184" t="str">
        <f>IF(AND('Mapa final'!#REF!="Muy Baja",'Mapa final'!#REF!="Catastrófico"),CONCATENATE("R6C",'Mapa final'!#REF!),"")</f>
        <v>#ERROR!</v>
      </c>
    </row>
    <row r="52" ht="15.0" customHeight="1">
      <c r="B52" s="130"/>
      <c r="D52" s="8"/>
      <c r="E52" s="7"/>
      <c r="I52" s="8"/>
      <c r="J52" s="206" t="str">
        <f>IF(AND('Mapa final'!#REF!="Muy Baja",'Mapa final'!#REF!="Leve"),CONCATENATE("R7C",'Mapa final'!#REF!),"")</f>
        <v>#ERROR!</v>
      </c>
      <c r="K52" s="207" t="str">
        <f>IF(AND('Mapa final'!#REF!="Muy Baja",'Mapa final'!#REF!="Leve"),CONCATENATE("R7C",'Mapa final'!#REF!),"")</f>
        <v>#ERROR!</v>
      </c>
      <c r="L52" s="207" t="str">
        <f>IF(AND('Mapa final'!#REF!="Muy Baja",'Mapa final'!#REF!="Leve"),CONCATENATE("R7C",'Mapa final'!#REF!),"")</f>
        <v>#ERROR!</v>
      </c>
      <c r="M52" s="207" t="str">
        <f>IF(AND('Mapa final'!#REF!="Muy Baja",'Mapa final'!#REF!="Leve"),CONCATENATE("R7C",'Mapa final'!#REF!),"")</f>
        <v>#ERROR!</v>
      </c>
      <c r="N52" s="207" t="str">
        <f>IF(AND('Mapa final'!#REF!="Muy Baja",'Mapa final'!#REF!="Leve"),CONCATENATE("R7C",'Mapa final'!#REF!),"")</f>
        <v>#ERROR!</v>
      </c>
      <c r="O52" s="208" t="str">
        <f>IF(AND('Mapa final'!#REF!="Muy Baja",'Mapa final'!#REF!="Leve"),CONCATENATE("R7C",'Mapa final'!#REF!),"")</f>
        <v>#ERROR!</v>
      </c>
      <c r="P52" s="206" t="str">
        <f>IF(AND('Mapa final'!#REF!="Muy Baja",'Mapa final'!#REF!="Menor"),CONCATENATE("R7C",'Mapa final'!#REF!),"")</f>
        <v>#ERROR!</v>
      </c>
      <c r="Q52" s="207" t="str">
        <f>IF(AND('Mapa final'!#REF!="Muy Baja",'Mapa final'!#REF!="Menor"),CONCATENATE("R7C",'Mapa final'!#REF!),"")</f>
        <v>#ERROR!</v>
      </c>
      <c r="R52" s="207" t="str">
        <f>IF(AND('Mapa final'!#REF!="Muy Baja",'Mapa final'!#REF!="Menor"),CONCATENATE("R7C",'Mapa final'!#REF!),"")</f>
        <v>#ERROR!</v>
      </c>
      <c r="S52" s="207" t="str">
        <f>IF(AND('Mapa final'!#REF!="Muy Baja",'Mapa final'!#REF!="Menor"),CONCATENATE("R7C",'Mapa final'!#REF!),"")</f>
        <v>#ERROR!</v>
      </c>
      <c r="T52" s="207" t="str">
        <f>IF(AND('Mapa final'!#REF!="Muy Baja",'Mapa final'!#REF!="Menor"),CONCATENATE("R7C",'Mapa final'!#REF!),"")</f>
        <v>#ERROR!</v>
      </c>
      <c r="U52" s="208" t="str">
        <f>IF(AND('Mapa final'!#REF!="Muy Baja",'Mapa final'!#REF!="Menor"),CONCATENATE("R7C",'Mapa final'!#REF!),"")</f>
        <v>#ERROR!</v>
      </c>
      <c r="V52" s="195" t="str">
        <f>IF(AND('Mapa final'!#REF!="Muy Baja",'Mapa final'!#REF!="Moderado"),CONCATENATE("R7C",'Mapa final'!#REF!),"")</f>
        <v>#ERROR!</v>
      </c>
      <c r="W52" s="196" t="str">
        <f>IF(AND('Mapa final'!#REF!="Muy Baja",'Mapa final'!#REF!="Moderado"),CONCATENATE("R7C",'Mapa final'!#REF!),"")</f>
        <v>#ERROR!</v>
      </c>
      <c r="X52" s="196" t="str">
        <f>IF(AND('Mapa final'!#REF!="Muy Baja",'Mapa final'!#REF!="Moderado"),CONCATENATE("R7C",'Mapa final'!#REF!),"")</f>
        <v>#ERROR!</v>
      </c>
      <c r="Y52" s="196" t="str">
        <f>IF(AND('Mapa final'!#REF!="Muy Baja",'Mapa final'!#REF!="Moderado"),CONCATENATE("R7C",'Mapa final'!#REF!),"")</f>
        <v>#ERROR!</v>
      </c>
      <c r="Z52" s="196" t="str">
        <f>IF(AND('Mapa final'!#REF!="Muy Baja",'Mapa final'!#REF!="Moderado"),CONCATENATE("R7C",'Mapa final'!#REF!),"")</f>
        <v>#ERROR!</v>
      </c>
      <c r="AA52" s="197" t="str">
        <f>IF(AND('Mapa final'!#REF!="Muy Baja",'Mapa final'!#REF!="Moderado"),CONCATENATE("R7C",'Mapa final'!#REF!),"")</f>
        <v>#ERROR!</v>
      </c>
      <c r="AB52" s="179" t="str">
        <f>IF(AND('Mapa final'!#REF!="Muy Baja",'Mapa final'!#REF!="Mayor"),CONCATENATE("R7C",'Mapa final'!#REF!),"")</f>
        <v>#ERROR!</v>
      </c>
      <c r="AC52" s="180" t="str">
        <f>IF(AND('Mapa final'!#REF!="Muy Baja",'Mapa final'!#REF!="Mayor"),CONCATENATE("R7C",'Mapa final'!#REF!),"")</f>
        <v>#ERROR!</v>
      </c>
      <c r="AD52" s="180" t="str">
        <f>IF(AND('Mapa final'!#REF!="Muy Baja",'Mapa final'!#REF!="Mayor"),CONCATENATE("R7C",'Mapa final'!#REF!),"")</f>
        <v>#ERROR!</v>
      </c>
      <c r="AE52" s="180" t="str">
        <f>IF(AND('Mapa final'!#REF!="Muy Baja",'Mapa final'!#REF!="Mayor"),CONCATENATE("R7C",'Mapa final'!#REF!),"")</f>
        <v>#ERROR!</v>
      </c>
      <c r="AF52" s="180" t="str">
        <f>IF(AND('Mapa final'!#REF!="Muy Baja",'Mapa final'!#REF!="Mayor"),CONCATENATE("R7C",'Mapa final'!#REF!),"")</f>
        <v>#ERROR!</v>
      </c>
      <c r="AG52" s="181" t="str">
        <f>IF(AND('Mapa final'!#REF!="Muy Baja",'Mapa final'!#REF!="Mayor"),CONCATENATE("R7C",'Mapa final'!#REF!),"")</f>
        <v>#ERROR!</v>
      </c>
      <c r="AH52" s="182" t="str">
        <f>IF(AND('Mapa final'!#REF!="Muy Baja",'Mapa final'!#REF!="Catastrófico"),CONCATENATE("R7C",'Mapa final'!#REF!),"")</f>
        <v>#ERROR!</v>
      </c>
      <c r="AI52" s="183" t="str">
        <f>IF(AND('Mapa final'!#REF!="Muy Baja",'Mapa final'!#REF!="Catastrófico"),CONCATENATE("R7C",'Mapa final'!#REF!),"")</f>
        <v>#ERROR!</v>
      </c>
      <c r="AJ52" s="183" t="str">
        <f>IF(AND('Mapa final'!#REF!="Muy Baja",'Mapa final'!#REF!="Catastrófico"),CONCATENATE("R7C",'Mapa final'!#REF!),"")</f>
        <v>#ERROR!</v>
      </c>
      <c r="AK52" s="183" t="str">
        <f>IF(AND('Mapa final'!#REF!="Muy Baja",'Mapa final'!#REF!="Catastrófico"),CONCATENATE("R7C",'Mapa final'!#REF!),"")</f>
        <v>#ERROR!</v>
      </c>
      <c r="AL52" s="183" t="str">
        <f>IF(AND('Mapa final'!#REF!="Muy Baja",'Mapa final'!#REF!="Catastrófico"),CONCATENATE("R7C",'Mapa final'!#REF!),"")</f>
        <v>#ERROR!</v>
      </c>
      <c r="AM52" s="184" t="str">
        <f>IF(AND('Mapa final'!#REF!="Muy Baja",'Mapa final'!#REF!="Catastrófico"),CONCATENATE("R7C",'Mapa final'!#REF!),"")</f>
        <v>#ERROR!</v>
      </c>
    </row>
    <row r="53" ht="15.0" customHeight="1">
      <c r="B53" s="130"/>
      <c r="D53" s="8"/>
      <c r="E53" s="7"/>
      <c r="I53" s="8"/>
      <c r="J53" s="206" t="str">
        <f>IF(AND('Mapa final'!#REF!="Muy Baja",'Mapa final'!#REF!="Leve"),CONCATENATE("R8C",'Mapa final'!#REF!),"")</f>
        <v>#ERROR!</v>
      </c>
      <c r="K53" s="207" t="str">
        <f>IF(AND('Mapa final'!#REF!="Muy Baja",'Mapa final'!#REF!="Leve"),CONCATENATE("R8C",'Mapa final'!#REF!),"")</f>
        <v>#ERROR!</v>
      </c>
      <c r="L53" s="207" t="str">
        <f>IF(AND('Mapa final'!#REF!="Muy Baja",'Mapa final'!#REF!="Leve"),CONCATENATE("R8C",'Mapa final'!#REF!),"")</f>
        <v>#ERROR!</v>
      </c>
      <c r="M53" s="207" t="str">
        <f>IF(AND('Mapa final'!#REF!="Muy Baja",'Mapa final'!#REF!="Leve"),CONCATENATE("R8C",'Mapa final'!#REF!),"")</f>
        <v>#ERROR!</v>
      </c>
      <c r="N53" s="207" t="str">
        <f>IF(AND('Mapa final'!#REF!="Muy Baja",'Mapa final'!#REF!="Leve"),CONCATENATE("R8C",'Mapa final'!#REF!),"")</f>
        <v>#ERROR!</v>
      </c>
      <c r="O53" s="208" t="str">
        <f>IF(AND('Mapa final'!#REF!="Muy Baja",'Mapa final'!#REF!="Leve"),CONCATENATE("R8C",'Mapa final'!#REF!),"")</f>
        <v>#ERROR!</v>
      </c>
      <c r="P53" s="206" t="str">
        <f>IF(AND('Mapa final'!#REF!="Muy Baja",'Mapa final'!#REF!="Menor"),CONCATENATE("R8C",'Mapa final'!#REF!),"")</f>
        <v>#ERROR!</v>
      </c>
      <c r="Q53" s="207" t="str">
        <f>IF(AND('Mapa final'!#REF!="Muy Baja",'Mapa final'!#REF!="Menor"),CONCATENATE("R8C",'Mapa final'!#REF!),"")</f>
        <v>#ERROR!</v>
      </c>
      <c r="R53" s="207" t="str">
        <f>IF(AND('Mapa final'!#REF!="Muy Baja",'Mapa final'!#REF!="Menor"),CONCATENATE("R8C",'Mapa final'!#REF!),"")</f>
        <v>#ERROR!</v>
      </c>
      <c r="S53" s="207" t="str">
        <f>IF(AND('Mapa final'!#REF!="Muy Baja",'Mapa final'!#REF!="Menor"),CONCATENATE("R8C",'Mapa final'!#REF!),"")</f>
        <v>#ERROR!</v>
      </c>
      <c r="T53" s="207" t="str">
        <f>IF(AND('Mapa final'!#REF!="Muy Baja",'Mapa final'!#REF!="Menor"),CONCATENATE("R8C",'Mapa final'!#REF!),"")</f>
        <v>#ERROR!</v>
      </c>
      <c r="U53" s="208" t="str">
        <f>IF(AND('Mapa final'!#REF!="Muy Baja",'Mapa final'!#REF!="Menor"),CONCATENATE("R8C",'Mapa final'!#REF!),"")</f>
        <v>#ERROR!</v>
      </c>
      <c r="V53" s="195" t="str">
        <f>IF(AND('Mapa final'!#REF!="Muy Baja",'Mapa final'!#REF!="Moderado"),CONCATENATE("R8C",'Mapa final'!#REF!),"")</f>
        <v>#ERROR!</v>
      </c>
      <c r="W53" s="196" t="str">
        <f>IF(AND('Mapa final'!#REF!="Muy Baja",'Mapa final'!#REF!="Moderado"),CONCATENATE("R8C",'Mapa final'!#REF!),"")</f>
        <v>#ERROR!</v>
      </c>
      <c r="X53" s="196" t="str">
        <f>IF(AND('Mapa final'!#REF!="Muy Baja",'Mapa final'!#REF!="Moderado"),CONCATENATE("R8C",'Mapa final'!#REF!),"")</f>
        <v>#ERROR!</v>
      </c>
      <c r="Y53" s="196" t="str">
        <f>IF(AND('Mapa final'!#REF!="Muy Baja",'Mapa final'!#REF!="Moderado"),CONCATENATE("R8C",'Mapa final'!#REF!),"")</f>
        <v>#ERROR!</v>
      </c>
      <c r="Z53" s="196" t="str">
        <f>IF(AND('Mapa final'!#REF!="Muy Baja",'Mapa final'!#REF!="Moderado"),CONCATENATE("R8C",'Mapa final'!#REF!),"")</f>
        <v>#ERROR!</v>
      </c>
      <c r="AA53" s="197" t="str">
        <f>IF(AND('Mapa final'!#REF!="Muy Baja",'Mapa final'!#REF!="Moderado"),CONCATENATE("R8C",'Mapa final'!#REF!),"")</f>
        <v>#ERROR!</v>
      </c>
      <c r="AB53" s="179" t="str">
        <f>IF(AND('Mapa final'!#REF!="Muy Baja",'Mapa final'!#REF!="Mayor"),CONCATENATE("R8C",'Mapa final'!#REF!),"")</f>
        <v>#ERROR!</v>
      </c>
      <c r="AC53" s="180" t="str">
        <f>IF(AND('Mapa final'!#REF!="Muy Baja",'Mapa final'!#REF!="Mayor"),CONCATENATE("R8C",'Mapa final'!#REF!),"")</f>
        <v>#ERROR!</v>
      </c>
      <c r="AD53" s="180" t="str">
        <f>IF(AND('Mapa final'!#REF!="Muy Baja",'Mapa final'!#REF!="Mayor"),CONCATENATE("R8C",'Mapa final'!#REF!),"")</f>
        <v>#ERROR!</v>
      </c>
      <c r="AE53" s="180" t="str">
        <f>IF(AND('Mapa final'!#REF!="Muy Baja",'Mapa final'!#REF!="Mayor"),CONCATENATE("R8C",'Mapa final'!#REF!),"")</f>
        <v>#ERROR!</v>
      </c>
      <c r="AF53" s="180" t="str">
        <f>IF(AND('Mapa final'!#REF!="Muy Baja",'Mapa final'!#REF!="Mayor"),CONCATENATE("R8C",'Mapa final'!#REF!),"")</f>
        <v>#ERROR!</v>
      </c>
      <c r="AG53" s="181" t="str">
        <f>IF(AND('Mapa final'!#REF!="Muy Baja",'Mapa final'!#REF!="Mayor"),CONCATENATE("R8C",'Mapa final'!#REF!),"")</f>
        <v>#ERROR!</v>
      </c>
      <c r="AH53" s="182" t="str">
        <f>IF(AND('Mapa final'!#REF!="Muy Baja",'Mapa final'!#REF!="Catastrófico"),CONCATENATE("R8C",'Mapa final'!#REF!),"")</f>
        <v>#ERROR!</v>
      </c>
      <c r="AI53" s="183" t="str">
        <f>IF(AND('Mapa final'!#REF!="Muy Baja",'Mapa final'!#REF!="Catastrófico"),CONCATENATE("R8C",'Mapa final'!#REF!),"")</f>
        <v>#ERROR!</v>
      </c>
      <c r="AJ53" s="183" t="str">
        <f>IF(AND('Mapa final'!#REF!="Muy Baja",'Mapa final'!#REF!="Catastrófico"),CONCATENATE("R8C",'Mapa final'!#REF!),"")</f>
        <v>#ERROR!</v>
      </c>
      <c r="AK53" s="183" t="str">
        <f>IF(AND('Mapa final'!#REF!="Muy Baja",'Mapa final'!#REF!="Catastrófico"),CONCATENATE("R8C",'Mapa final'!#REF!),"")</f>
        <v>#ERROR!</v>
      </c>
      <c r="AL53" s="183" t="str">
        <f>IF(AND('Mapa final'!#REF!="Muy Baja",'Mapa final'!#REF!="Catastrófico"),CONCATENATE("R8C",'Mapa final'!#REF!),"")</f>
        <v>#ERROR!</v>
      </c>
      <c r="AM53" s="184" t="str">
        <f>IF(AND('Mapa final'!#REF!="Muy Baja",'Mapa final'!#REF!="Catastrófico"),CONCATENATE("R8C",'Mapa final'!#REF!),"")</f>
        <v>#ERROR!</v>
      </c>
    </row>
    <row r="54" ht="15.0" customHeight="1">
      <c r="B54" s="130"/>
      <c r="D54" s="8"/>
      <c r="E54" s="7"/>
      <c r="I54" s="8"/>
      <c r="J54" s="206" t="str">
        <f>IF(AND('Mapa final'!#REF!="Muy Baja",'Mapa final'!#REF!="Leve"),CONCATENATE("R9C",'Mapa final'!#REF!),"")</f>
        <v>#ERROR!</v>
      </c>
      <c r="K54" s="207" t="str">
        <f>IF(AND('Mapa final'!#REF!="Muy Baja",'Mapa final'!#REF!="Leve"),CONCATENATE("R9C",'Mapa final'!#REF!),"")</f>
        <v>#ERROR!</v>
      </c>
      <c r="L54" s="207" t="str">
        <f>IF(AND('Mapa final'!#REF!="Muy Baja",'Mapa final'!#REF!="Leve"),CONCATENATE("R9C",'Mapa final'!#REF!),"")</f>
        <v>#ERROR!</v>
      </c>
      <c r="M54" s="207" t="str">
        <f>IF(AND('Mapa final'!#REF!="Muy Baja",'Mapa final'!#REF!="Leve"),CONCATENATE("R9C",'Mapa final'!#REF!),"")</f>
        <v>#ERROR!</v>
      </c>
      <c r="N54" s="207" t="str">
        <f>IF(AND('Mapa final'!#REF!="Muy Baja",'Mapa final'!#REF!="Leve"),CONCATENATE("R9C",'Mapa final'!#REF!),"")</f>
        <v>#ERROR!</v>
      </c>
      <c r="O54" s="208" t="str">
        <f>IF(AND('Mapa final'!#REF!="Muy Baja",'Mapa final'!#REF!="Leve"),CONCATENATE("R9C",'Mapa final'!#REF!),"")</f>
        <v>#ERROR!</v>
      </c>
      <c r="P54" s="206" t="str">
        <f>IF(AND('Mapa final'!#REF!="Muy Baja",'Mapa final'!#REF!="Menor"),CONCATENATE("R9C",'Mapa final'!#REF!),"")</f>
        <v>#ERROR!</v>
      </c>
      <c r="Q54" s="207" t="str">
        <f>IF(AND('Mapa final'!#REF!="Muy Baja",'Mapa final'!#REF!="Menor"),CONCATENATE("R9C",'Mapa final'!#REF!),"")</f>
        <v>#ERROR!</v>
      </c>
      <c r="R54" s="207" t="str">
        <f>IF(AND('Mapa final'!#REF!="Muy Baja",'Mapa final'!#REF!="Menor"),CONCATENATE("R9C",'Mapa final'!#REF!),"")</f>
        <v>#ERROR!</v>
      </c>
      <c r="S54" s="207" t="str">
        <f>IF(AND('Mapa final'!#REF!="Muy Baja",'Mapa final'!#REF!="Menor"),CONCATENATE("R9C",'Mapa final'!#REF!),"")</f>
        <v>#ERROR!</v>
      </c>
      <c r="T54" s="207" t="str">
        <f>IF(AND('Mapa final'!#REF!="Muy Baja",'Mapa final'!#REF!="Menor"),CONCATENATE("R9C",'Mapa final'!#REF!),"")</f>
        <v>#ERROR!</v>
      </c>
      <c r="U54" s="208" t="str">
        <f>IF(AND('Mapa final'!#REF!="Muy Baja",'Mapa final'!#REF!="Menor"),CONCATENATE("R9C",'Mapa final'!#REF!),"")</f>
        <v>#ERROR!</v>
      </c>
      <c r="V54" s="195" t="str">
        <f>IF(AND('Mapa final'!#REF!="Muy Baja",'Mapa final'!#REF!="Moderado"),CONCATENATE("R9C",'Mapa final'!#REF!),"")</f>
        <v>#ERROR!</v>
      </c>
      <c r="W54" s="196" t="str">
        <f>IF(AND('Mapa final'!#REF!="Muy Baja",'Mapa final'!#REF!="Moderado"),CONCATENATE("R9C",'Mapa final'!#REF!),"")</f>
        <v>#ERROR!</v>
      </c>
      <c r="X54" s="196" t="str">
        <f>IF(AND('Mapa final'!#REF!="Muy Baja",'Mapa final'!#REF!="Moderado"),CONCATENATE("R9C",'Mapa final'!#REF!),"")</f>
        <v>#ERROR!</v>
      </c>
      <c r="Y54" s="196" t="str">
        <f>IF(AND('Mapa final'!#REF!="Muy Baja",'Mapa final'!#REF!="Moderado"),CONCATENATE("R9C",'Mapa final'!#REF!),"")</f>
        <v>#ERROR!</v>
      </c>
      <c r="Z54" s="196" t="str">
        <f>IF(AND('Mapa final'!#REF!="Muy Baja",'Mapa final'!#REF!="Moderado"),CONCATENATE("R9C",'Mapa final'!#REF!),"")</f>
        <v>#ERROR!</v>
      </c>
      <c r="AA54" s="197" t="str">
        <f>IF(AND('Mapa final'!#REF!="Muy Baja",'Mapa final'!#REF!="Moderado"),CONCATENATE("R9C",'Mapa final'!#REF!),"")</f>
        <v>#ERROR!</v>
      </c>
      <c r="AB54" s="179" t="str">
        <f>IF(AND('Mapa final'!#REF!="Muy Baja",'Mapa final'!#REF!="Mayor"),CONCATENATE("R9C",'Mapa final'!#REF!),"")</f>
        <v>#ERROR!</v>
      </c>
      <c r="AC54" s="180" t="str">
        <f>IF(AND('Mapa final'!#REF!="Muy Baja",'Mapa final'!#REF!="Mayor"),CONCATENATE("R9C",'Mapa final'!#REF!),"")</f>
        <v>#ERROR!</v>
      </c>
      <c r="AD54" s="180" t="str">
        <f>IF(AND('Mapa final'!#REF!="Muy Baja",'Mapa final'!#REF!="Mayor"),CONCATENATE("R9C",'Mapa final'!#REF!),"")</f>
        <v>#ERROR!</v>
      </c>
      <c r="AE54" s="180" t="str">
        <f>IF(AND('Mapa final'!#REF!="Muy Baja",'Mapa final'!#REF!="Mayor"),CONCATENATE("R9C",'Mapa final'!#REF!),"")</f>
        <v>#ERROR!</v>
      </c>
      <c r="AF54" s="180" t="str">
        <f>IF(AND('Mapa final'!#REF!="Muy Baja",'Mapa final'!#REF!="Mayor"),CONCATENATE("R9C",'Mapa final'!#REF!),"")</f>
        <v>#ERROR!</v>
      </c>
      <c r="AG54" s="181" t="str">
        <f>IF(AND('Mapa final'!#REF!="Muy Baja",'Mapa final'!#REF!="Mayor"),CONCATENATE("R9C",'Mapa final'!#REF!),"")</f>
        <v>#ERROR!</v>
      </c>
      <c r="AH54" s="182" t="str">
        <f>IF(AND('Mapa final'!#REF!="Muy Baja",'Mapa final'!#REF!="Catastrófico"),CONCATENATE("R9C",'Mapa final'!#REF!),"")</f>
        <v>#ERROR!</v>
      </c>
      <c r="AI54" s="183" t="str">
        <f>IF(AND('Mapa final'!#REF!="Muy Baja",'Mapa final'!#REF!="Catastrófico"),CONCATENATE("R9C",'Mapa final'!#REF!),"")</f>
        <v>#ERROR!</v>
      </c>
      <c r="AJ54" s="183" t="str">
        <f>IF(AND('Mapa final'!#REF!="Muy Baja",'Mapa final'!#REF!="Catastrófico"),CONCATENATE("R9C",'Mapa final'!#REF!),"")</f>
        <v>#ERROR!</v>
      </c>
      <c r="AK54" s="183" t="str">
        <f>IF(AND('Mapa final'!#REF!="Muy Baja",'Mapa final'!#REF!="Catastrófico"),CONCATENATE("R9C",'Mapa final'!#REF!),"")</f>
        <v>#ERROR!</v>
      </c>
      <c r="AL54" s="183" t="str">
        <f>IF(AND('Mapa final'!#REF!="Muy Baja",'Mapa final'!#REF!="Catastrófico"),CONCATENATE("R9C",'Mapa final'!#REF!),"")</f>
        <v>#ERROR!</v>
      </c>
      <c r="AM54" s="184" t="str">
        <f>IF(AND('Mapa final'!#REF!="Muy Baja",'Mapa final'!#REF!="Catastrófico"),CONCATENATE("R9C",'Mapa final'!#REF!),"")</f>
        <v>#ERROR!</v>
      </c>
    </row>
    <row r="55" ht="15.75" customHeight="1">
      <c r="B55" s="132"/>
      <c r="C55" s="133"/>
      <c r="D55" s="147"/>
      <c r="E55" s="15"/>
      <c r="F55" s="11"/>
      <c r="G55" s="11"/>
      <c r="H55" s="11"/>
      <c r="I55" s="12"/>
      <c r="J55" s="209" t="str">
        <f>IF(AND('Mapa final'!#REF!="Muy Baja",'Mapa final'!#REF!="Leve"),CONCATENATE("R10C",'Mapa final'!#REF!),"")</f>
        <v>#ERROR!</v>
      </c>
      <c r="K55" s="210" t="str">
        <f>IF(AND('Mapa final'!#REF!="Muy Baja",'Mapa final'!#REF!="Leve"),CONCATENATE("R10C",'Mapa final'!#REF!),"")</f>
        <v>#ERROR!</v>
      </c>
      <c r="L55" s="210" t="str">
        <f>IF(AND('Mapa final'!#REF!="Muy Baja",'Mapa final'!#REF!="Leve"),CONCATENATE("R10C",'Mapa final'!#REF!),"")</f>
        <v>#ERROR!</v>
      </c>
      <c r="M55" s="210" t="str">
        <f>IF(AND('Mapa final'!#REF!="Muy Baja",'Mapa final'!#REF!="Leve"),CONCATENATE("R10C",'Mapa final'!#REF!),"")</f>
        <v>#ERROR!</v>
      </c>
      <c r="N55" s="210" t="str">
        <f>IF(AND('Mapa final'!#REF!="Muy Baja",'Mapa final'!#REF!="Leve"),CONCATENATE("R10C",'Mapa final'!#REF!),"")</f>
        <v>#ERROR!</v>
      </c>
      <c r="O55" s="211" t="str">
        <f>IF(AND('Mapa final'!#REF!="Muy Baja",'Mapa final'!#REF!="Leve"),CONCATENATE("R10C",'Mapa final'!#REF!),"")</f>
        <v>#ERROR!</v>
      </c>
      <c r="P55" s="209" t="str">
        <f>IF(AND('Mapa final'!#REF!="Muy Baja",'Mapa final'!#REF!="Menor"),CONCATENATE("R10C",'Mapa final'!#REF!),"")</f>
        <v>#ERROR!</v>
      </c>
      <c r="Q55" s="210" t="str">
        <f>IF(AND('Mapa final'!#REF!="Muy Baja",'Mapa final'!#REF!="Menor"),CONCATENATE("R10C",'Mapa final'!#REF!),"")</f>
        <v>#ERROR!</v>
      </c>
      <c r="R55" s="210" t="str">
        <f>IF(AND('Mapa final'!#REF!="Muy Baja",'Mapa final'!#REF!="Menor"),CONCATENATE("R10C",'Mapa final'!#REF!),"")</f>
        <v>#ERROR!</v>
      </c>
      <c r="S55" s="210" t="str">
        <f>IF(AND('Mapa final'!#REF!="Muy Baja",'Mapa final'!#REF!="Menor"),CONCATENATE("R10C",'Mapa final'!#REF!),"")</f>
        <v>#ERROR!</v>
      </c>
      <c r="T55" s="210" t="str">
        <f>IF(AND('Mapa final'!#REF!="Muy Baja",'Mapa final'!#REF!="Menor"),CONCATENATE("R10C",'Mapa final'!#REF!),"")</f>
        <v>#ERROR!</v>
      </c>
      <c r="U55" s="211" t="str">
        <f>IF(AND('Mapa final'!#REF!="Muy Baja",'Mapa final'!#REF!="Menor"),CONCATENATE("R10C",'Mapa final'!#REF!),"")</f>
        <v>#ERROR!</v>
      </c>
      <c r="V55" s="198" t="str">
        <f>IF(AND('Mapa final'!#REF!="Muy Baja",'Mapa final'!#REF!="Moderado"),CONCATENATE("R10C",'Mapa final'!#REF!),"")</f>
        <v>#ERROR!</v>
      </c>
      <c r="W55" s="199" t="str">
        <f>IF(AND('Mapa final'!#REF!="Muy Baja",'Mapa final'!#REF!="Moderado"),CONCATENATE("R10C",'Mapa final'!#REF!),"")</f>
        <v>#ERROR!</v>
      </c>
      <c r="X55" s="199" t="str">
        <f>IF(AND('Mapa final'!#REF!="Muy Baja",'Mapa final'!#REF!="Moderado"),CONCATENATE("R10C",'Mapa final'!#REF!),"")</f>
        <v>#ERROR!</v>
      </c>
      <c r="Y55" s="199" t="str">
        <f>IF(AND('Mapa final'!#REF!="Muy Baja",'Mapa final'!#REF!="Moderado"),CONCATENATE("R10C",'Mapa final'!#REF!),"")</f>
        <v>#ERROR!</v>
      </c>
      <c r="Z55" s="199" t="str">
        <f>IF(AND('Mapa final'!#REF!="Muy Baja",'Mapa final'!#REF!="Moderado"),CONCATENATE("R10C",'Mapa final'!#REF!),"")</f>
        <v>#ERROR!</v>
      </c>
      <c r="AA55" s="200" t="str">
        <f>IF(AND('Mapa final'!#REF!="Muy Baja",'Mapa final'!#REF!="Moderado"),CONCATENATE("R10C",'Mapa final'!#REF!),"")</f>
        <v>#ERROR!</v>
      </c>
      <c r="AB55" s="185" t="str">
        <f>IF(AND('Mapa final'!#REF!="Muy Baja",'Mapa final'!#REF!="Mayor"),CONCATENATE("R10C",'Mapa final'!#REF!),"")</f>
        <v>#ERROR!</v>
      </c>
      <c r="AC55" s="186" t="str">
        <f>IF(AND('Mapa final'!#REF!="Muy Baja",'Mapa final'!#REF!="Mayor"),CONCATENATE("R10C",'Mapa final'!#REF!),"")</f>
        <v>#ERROR!</v>
      </c>
      <c r="AD55" s="186" t="str">
        <f>IF(AND('Mapa final'!#REF!="Muy Baja",'Mapa final'!#REF!="Mayor"),CONCATENATE("R10C",'Mapa final'!#REF!),"")</f>
        <v>#ERROR!</v>
      </c>
      <c r="AE55" s="186" t="str">
        <f>IF(AND('Mapa final'!#REF!="Muy Baja",'Mapa final'!#REF!="Mayor"),CONCATENATE("R10C",'Mapa final'!#REF!),"")</f>
        <v>#ERROR!</v>
      </c>
      <c r="AF55" s="186" t="str">
        <f>IF(AND('Mapa final'!#REF!="Muy Baja",'Mapa final'!#REF!="Mayor"),CONCATENATE("R10C",'Mapa final'!#REF!),"")</f>
        <v>#ERROR!</v>
      </c>
      <c r="AG55" s="187" t="str">
        <f>IF(AND('Mapa final'!#REF!="Muy Baja",'Mapa final'!#REF!="Mayor"),CONCATENATE("R10C",'Mapa final'!#REF!),"")</f>
        <v>#ERROR!</v>
      </c>
      <c r="AH55" s="188" t="str">
        <f>IF(AND('Mapa final'!#REF!="Muy Baja",'Mapa final'!#REF!="Catastrófico"),CONCATENATE("R10C",'Mapa final'!#REF!),"")</f>
        <v>#ERROR!</v>
      </c>
      <c r="AI55" s="189" t="str">
        <f>IF(AND('Mapa final'!#REF!="Muy Baja",'Mapa final'!#REF!="Catastrófico"),CONCATENATE("R10C",'Mapa final'!#REF!),"")</f>
        <v>#ERROR!</v>
      </c>
      <c r="AJ55" s="189" t="str">
        <f>IF(AND('Mapa final'!#REF!="Muy Baja",'Mapa final'!#REF!="Catastrófico"),CONCATENATE("R10C",'Mapa final'!#REF!),"")</f>
        <v>#ERROR!</v>
      </c>
      <c r="AK55" s="189" t="str">
        <f>IF(AND('Mapa final'!#REF!="Muy Baja",'Mapa final'!#REF!="Catastrófico"),CONCATENATE("R10C",'Mapa final'!#REF!),"")</f>
        <v>#ERROR!</v>
      </c>
      <c r="AL55" s="189" t="str">
        <f>IF(AND('Mapa final'!#REF!="Muy Baja",'Mapa final'!#REF!="Catastrófico"),CONCATENATE("R10C",'Mapa final'!#REF!),"")</f>
        <v>#ERROR!</v>
      </c>
      <c r="AM55" s="190" t="str">
        <f>IF(AND('Mapa final'!#REF!="Muy Baja",'Mapa final'!#REF!="Catastrófico"),CONCATENATE("R10C",'Mapa final'!#REF!),"")</f>
        <v>#ERROR!</v>
      </c>
    </row>
    <row r="56" ht="15.75" customHeight="1">
      <c r="B56" s="129"/>
      <c r="C56" s="129"/>
      <c r="D56" s="129"/>
      <c r="E56" s="129"/>
      <c r="F56" s="129"/>
      <c r="G56" s="129"/>
      <c r="H56" s="129"/>
      <c r="I56" s="129"/>
      <c r="J56" s="171" t="s">
        <v>141</v>
      </c>
      <c r="K56" s="2"/>
      <c r="L56" s="2"/>
      <c r="M56" s="2"/>
      <c r="N56" s="2"/>
      <c r="O56" s="3"/>
      <c r="P56" s="171" t="s">
        <v>142</v>
      </c>
      <c r="Q56" s="2"/>
      <c r="R56" s="2"/>
      <c r="S56" s="2"/>
      <c r="T56" s="2"/>
      <c r="U56" s="3"/>
      <c r="V56" s="171" t="s">
        <v>143</v>
      </c>
      <c r="W56" s="2"/>
      <c r="X56" s="2"/>
      <c r="Y56" s="2"/>
      <c r="Z56" s="2"/>
      <c r="AA56" s="3"/>
      <c r="AB56" s="171" t="s">
        <v>144</v>
      </c>
      <c r="AC56" s="2"/>
      <c r="AD56" s="2"/>
      <c r="AE56" s="2"/>
      <c r="AF56" s="2"/>
      <c r="AG56" s="3"/>
      <c r="AH56" s="171" t="s">
        <v>145</v>
      </c>
      <c r="AI56" s="2"/>
      <c r="AJ56" s="2"/>
      <c r="AK56" s="2"/>
      <c r="AL56" s="2"/>
      <c r="AM56" s="3"/>
    </row>
    <row r="57" ht="15.75" customHeight="1">
      <c r="B57" s="129"/>
      <c r="C57" s="129"/>
      <c r="D57" s="129"/>
      <c r="E57" s="129"/>
      <c r="F57" s="129"/>
      <c r="G57" s="129"/>
      <c r="H57" s="129"/>
      <c r="I57" s="129"/>
      <c r="J57" s="7"/>
      <c r="O57" s="8"/>
      <c r="P57" s="7"/>
      <c r="U57" s="8"/>
      <c r="V57" s="7"/>
      <c r="AA57" s="8"/>
      <c r="AB57" s="7"/>
      <c r="AG57" s="8"/>
      <c r="AH57" s="7"/>
      <c r="AM57" s="8"/>
    </row>
    <row r="58" ht="15.75" customHeight="1">
      <c r="B58" s="129"/>
      <c r="C58" s="129"/>
      <c r="D58" s="129"/>
      <c r="E58" s="129"/>
      <c r="F58" s="129"/>
      <c r="G58" s="129"/>
      <c r="H58" s="129"/>
      <c r="I58" s="129"/>
      <c r="J58" s="7"/>
      <c r="O58" s="8"/>
      <c r="P58" s="7"/>
      <c r="U58" s="8"/>
      <c r="V58" s="7"/>
      <c r="AA58" s="8"/>
      <c r="AB58" s="7"/>
      <c r="AG58" s="8"/>
      <c r="AH58" s="7"/>
      <c r="AM58" s="8"/>
    </row>
    <row r="59" ht="15.75" customHeight="1">
      <c r="B59" s="129"/>
      <c r="C59" s="129"/>
      <c r="D59" s="129"/>
      <c r="E59" s="129"/>
      <c r="F59" s="129"/>
      <c r="G59" s="129"/>
      <c r="H59" s="129"/>
      <c r="I59" s="129"/>
      <c r="J59" s="7"/>
      <c r="O59" s="8"/>
      <c r="P59" s="7"/>
      <c r="U59" s="8"/>
      <c r="V59" s="7"/>
      <c r="AA59" s="8"/>
      <c r="AB59" s="7"/>
      <c r="AG59" s="8"/>
      <c r="AH59" s="7"/>
      <c r="AM59" s="8"/>
    </row>
    <row r="60" ht="15.75" customHeight="1">
      <c r="B60" s="129"/>
      <c r="C60" s="129"/>
      <c r="D60" s="129"/>
      <c r="E60" s="129"/>
      <c r="F60" s="129"/>
      <c r="G60" s="129"/>
      <c r="H60" s="129"/>
      <c r="I60" s="129"/>
      <c r="J60" s="7"/>
      <c r="O60" s="8"/>
      <c r="P60" s="7"/>
      <c r="U60" s="8"/>
      <c r="V60" s="7"/>
      <c r="AA60" s="8"/>
      <c r="AB60" s="7"/>
      <c r="AG60" s="8"/>
      <c r="AH60" s="7"/>
      <c r="AM60" s="8"/>
    </row>
    <row r="61" ht="15.75" customHeight="1">
      <c r="B61" s="129"/>
      <c r="C61" s="129"/>
      <c r="D61" s="129"/>
      <c r="E61" s="129"/>
      <c r="F61" s="129"/>
      <c r="G61" s="129"/>
      <c r="H61" s="129"/>
      <c r="I61" s="129"/>
      <c r="J61" s="15"/>
      <c r="K61" s="11"/>
      <c r="L61" s="11"/>
      <c r="M61" s="11"/>
      <c r="N61" s="11"/>
      <c r="O61" s="12"/>
      <c r="P61" s="15"/>
      <c r="Q61" s="11"/>
      <c r="R61" s="11"/>
      <c r="S61" s="11"/>
      <c r="T61" s="11"/>
      <c r="U61" s="12"/>
      <c r="V61" s="15"/>
      <c r="W61" s="11"/>
      <c r="X61" s="11"/>
      <c r="Y61" s="11"/>
      <c r="Z61" s="11"/>
      <c r="AA61" s="12"/>
      <c r="AB61" s="15"/>
      <c r="AC61" s="11"/>
      <c r="AD61" s="11"/>
      <c r="AE61" s="11"/>
      <c r="AF61" s="11"/>
      <c r="AG61" s="12"/>
      <c r="AH61" s="15"/>
      <c r="AI61" s="11"/>
      <c r="AJ61" s="11"/>
      <c r="AK61" s="11"/>
      <c r="AL61" s="11"/>
      <c r="AM61" s="12"/>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sheetViews>
  <sheetFormatPr customHeight="1" defaultColWidth="12.63" defaultRowHeight="15.0"/>
  <cols>
    <col customWidth="1" min="1" max="1" width="9.38"/>
    <col customWidth="1" min="2" max="2" width="21.13"/>
    <col customWidth="1" min="3" max="3" width="61.38"/>
    <col customWidth="1" min="4" max="4" width="26.13"/>
    <col customWidth="1" min="5" max="6" width="9.38"/>
  </cols>
  <sheetData>
    <row r="1">
      <c r="B1" s="213" t="s">
        <v>147</v>
      </c>
    </row>
    <row r="2">
      <c r="B2" s="129"/>
      <c r="C2" s="129"/>
      <c r="D2" s="129"/>
    </row>
    <row r="3">
      <c r="B3" s="214"/>
      <c r="C3" s="215" t="s">
        <v>148</v>
      </c>
      <c r="D3" s="215" t="s">
        <v>131</v>
      </c>
    </row>
    <row r="4">
      <c r="B4" s="216" t="s">
        <v>149</v>
      </c>
      <c r="C4" s="217" t="s">
        <v>150</v>
      </c>
      <c r="D4" s="218">
        <v>0.2</v>
      </c>
    </row>
    <row r="5">
      <c r="B5" s="219" t="s">
        <v>151</v>
      </c>
      <c r="C5" s="220" t="s">
        <v>152</v>
      </c>
      <c r="D5" s="221">
        <v>0.4</v>
      </c>
    </row>
    <row r="6">
      <c r="B6" s="222" t="s">
        <v>153</v>
      </c>
      <c r="C6" s="220" t="s">
        <v>154</v>
      </c>
      <c r="D6" s="221">
        <v>0.6</v>
      </c>
    </row>
    <row r="7">
      <c r="B7" s="223" t="s">
        <v>155</v>
      </c>
      <c r="C7" s="220" t="s">
        <v>156</v>
      </c>
      <c r="D7" s="221">
        <v>0.8</v>
      </c>
    </row>
    <row r="8">
      <c r="B8" s="224" t="s">
        <v>157</v>
      </c>
      <c r="C8" s="220" t="s">
        <v>158</v>
      </c>
      <c r="D8" s="221">
        <v>1.0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6923C"/>
    <pageSetUpPr/>
  </sheetPr>
  <sheetViews>
    <sheetView workbookViewId="0"/>
  </sheetViews>
  <sheetFormatPr customHeight="1" defaultColWidth="12.63" defaultRowHeight="15.0"/>
  <cols>
    <col customWidth="1" min="1" max="1" width="9.38"/>
    <col customWidth="1" min="2" max="2" width="35.38"/>
    <col customWidth="1" min="3" max="3" width="65.5"/>
    <col customWidth="1" min="4" max="4" width="118.13"/>
    <col customWidth="1" min="5" max="5" width="126.63"/>
    <col customWidth="1" min="6" max="8" width="9.38"/>
  </cols>
  <sheetData>
    <row r="1">
      <c r="A1" s="129"/>
      <c r="B1" s="225" t="s">
        <v>159</v>
      </c>
    </row>
    <row r="2">
      <c r="A2" s="129"/>
      <c r="B2" s="129"/>
      <c r="C2" s="129"/>
      <c r="D2" s="129"/>
    </row>
    <row r="3">
      <c r="A3" s="129"/>
      <c r="B3" s="226"/>
      <c r="C3" s="227" t="s">
        <v>160</v>
      </c>
      <c r="D3" s="227" t="s">
        <v>161</v>
      </c>
    </row>
    <row r="4">
      <c r="A4" s="228" t="s">
        <v>162</v>
      </c>
      <c r="B4" s="229" t="s">
        <v>163</v>
      </c>
      <c r="C4" s="230" t="s">
        <v>164</v>
      </c>
      <c r="D4" s="231" t="s">
        <v>165</v>
      </c>
    </row>
    <row r="5">
      <c r="A5" s="228" t="s">
        <v>166</v>
      </c>
      <c r="B5" s="232" t="s">
        <v>167</v>
      </c>
      <c r="C5" s="233" t="s">
        <v>168</v>
      </c>
      <c r="D5" s="234" t="s">
        <v>169</v>
      </c>
    </row>
    <row r="6">
      <c r="A6" s="228" t="s">
        <v>137</v>
      </c>
      <c r="B6" s="235" t="s">
        <v>170</v>
      </c>
      <c r="C6" s="236" t="s">
        <v>171</v>
      </c>
      <c r="D6" s="237" t="s">
        <v>172</v>
      </c>
    </row>
    <row r="7">
      <c r="A7" s="228" t="s">
        <v>173</v>
      </c>
      <c r="B7" s="238" t="s">
        <v>174</v>
      </c>
      <c r="C7" s="233" t="s">
        <v>175</v>
      </c>
      <c r="D7" s="234" t="s">
        <v>176</v>
      </c>
    </row>
    <row r="8">
      <c r="A8" s="228" t="s">
        <v>177</v>
      </c>
      <c r="B8" s="239" t="s">
        <v>178</v>
      </c>
      <c r="C8" s="233" t="s">
        <v>179</v>
      </c>
      <c r="D8" s="234" t="s">
        <v>180</v>
      </c>
    </row>
    <row r="9">
      <c r="A9" s="228"/>
      <c r="B9" s="228"/>
      <c r="C9" s="240"/>
      <c r="D9" s="240"/>
    </row>
    <row r="10">
      <c r="A10" s="228"/>
      <c r="B10" s="241"/>
      <c r="C10" s="241"/>
      <c r="D10" s="241"/>
    </row>
    <row r="11">
      <c r="A11" s="228"/>
      <c r="B11" s="228" t="s">
        <v>181</v>
      </c>
      <c r="C11" s="228" t="s">
        <v>61</v>
      </c>
      <c r="D11" s="228" t="s">
        <v>182</v>
      </c>
    </row>
    <row r="12">
      <c r="A12" s="228"/>
      <c r="B12" s="228" t="s">
        <v>183</v>
      </c>
      <c r="C12" s="228" t="s">
        <v>184</v>
      </c>
      <c r="D12" s="228" t="s">
        <v>185</v>
      </c>
    </row>
    <row r="13">
      <c r="A13" s="228"/>
      <c r="B13" s="228"/>
      <c r="C13" s="228" t="s">
        <v>74</v>
      </c>
      <c r="D13" s="228" t="s">
        <v>186</v>
      </c>
    </row>
    <row r="14">
      <c r="A14" s="228"/>
      <c r="B14" s="228"/>
      <c r="C14" s="228" t="s">
        <v>187</v>
      </c>
      <c r="D14" s="228" t="s">
        <v>188</v>
      </c>
    </row>
    <row r="15">
      <c r="A15" s="228"/>
      <c r="B15" s="228"/>
      <c r="C15" s="228" t="s">
        <v>189</v>
      </c>
      <c r="D15" s="228" t="s">
        <v>190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c r="B209" s="242" t="s">
        <v>191</v>
      </c>
      <c r="C209" s="242" t="s">
        <v>192</v>
      </c>
      <c r="D209" s="243" t="s">
        <v>191</v>
      </c>
      <c r="E209" s="243" t="s">
        <v>192</v>
      </c>
    </row>
    <row r="210" ht="15.75" customHeight="1">
      <c r="B210" s="244" t="s">
        <v>193</v>
      </c>
      <c r="C210" s="244" t="s">
        <v>194</v>
      </c>
      <c r="D210" s="243" t="s">
        <v>193</v>
      </c>
      <c r="F210" s="243" t="str">
        <f t="shared" ref="F210:F221" si="1">IF(NOT(ISBLANK(D210)),D210,IF(NOT(ISBLANK(E210)),"     "&amp;E210,FALSE))</f>
        <v>Afectación Económica o presupuestal</v>
      </c>
      <c r="G210" s="243" t="s">
        <v>193</v>
      </c>
      <c r="H210" s="243" t="str">
        <f>IF(NOT(ISERROR(MATCH(G210,ANCHORARRAY(B221),0))),F223&amp;"Por favor no seleccionar los criterios de impacto",G210)</f>
        <v>Afectación Económica o presupuestal</v>
      </c>
    </row>
    <row r="211" ht="15.75" customHeight="1">
      <c r="B211" s="244" t="s">
        <v>193</v>
      </c>
      <c r="C211" s="244" t="s">
        <v>168</v>
      </c>
      <c r="E211" s="243" t="s">
        <v>194</v>
      </c>
      <c r="F211" s="243" t="str">
        <f t="shared" si="1"/>
        <v>     Afectación menor a 10 SMLMV .</v>
      </c>
    </row>
    <row r="212" ht="15.75" customHeight="1">
      <c r="B212" s="244" t="s">
        <v>193</v>
      </c>
      <c r="C212" s="244" t="s">
        <v>171</v>
      </c>
      <c r="E212" s="243" t="s">
        <v>168</v>
      </c>
      <c r="F212" s="243" t="str">
        <f t="shared" si="1"/>
        <v>     Entre 10 y 50 SMLMV </v>
      </c>
    </row>
    <row r="213" ht="15.75" customHeight="1">
      <c r="B213" s="244" t="s">
        <v>193</v>
      </c>
      <c r="C213" s="244" t="s">
        <v>175</v>
      </c>
      <c r="E213" s="243" t="s">
        <v>171</v>
      </c>
      <c r="F213" s="243" t="str">
        <f t="shared" si="1"/>
        <v>     Entre 50 y 100 SMLMV </v>
      </c>
    </row>
    <row r="214" ht="15.75" customHeight="1">
      <c r="B214" s="244" t="s">
        <v>193</v>
      </c>
      <c r="C214" s="244" t="s">
        <v>179</v>
      </c>
      <c r="E214" s="243" t="s">
        <v>175</v>
      </c>
      <c r="F214" s="243" t="str">
        <f t="shared" si="1"/>
        <v>     Entre 100 y 500 SMLMV </v>
      </c>
    </row>
    <row r="215" ht="15.75" customHeight="1">
      <c r="B215" s="244" t="s">
        <v>161</v>
      </c>
      <c r="C215" s="244" t="s">
        <v>165</v>
      </c>
      <c r="E215" s="243" t="s">
        <v>179</v>
      </c>
      <c r="F215" s="243" t="str">
        <f t="shared" si="1"/>
        <v>     Mayor a 500 SMLMV </v>
      </c>
    </row>
    <row r="216" ht="15.75" customHeight="1">
      <c r="B216" s="244" t="s">
        <v>161</v>
      </c>
      <c r="C216" s="244" t="s">
        <v>169</v>
      </c>
      <c r="D216" s="243" t="s">
        <v>161</v>
      </c>
      <c r="F216" s="243" t="str">
        <f t="shared" si="1"/>
        <v>Pérdida Reputacional</v>
      </c>
    </row>
    <row r="217" ht="15.75" customHeight="1">
      <c r="B217" s="244" t="s">
        <v>161</v>
      </c>
      <c r="C217" s="244" t="s">
        <v>195</v>
      </c>
      <c r="E217" s="243" t="s">
        <v>165</v>
      </c>
      <c r="F217" s="243" t="str">
        <f t="shared" si="1"/>
        <v>     El riesgo afecta la imagen de alguna área de la organización</v>
      </c>
    </row>
    <row r="218" ht="15.75" customHeight="1">
      <c r="B218" s="244" t="s">
        <v>161</v>
      </c>
      <c r="C218" s="244" t="s">
        <v>196</v>
      </c>
      <c r="E218" s="243" t="s">
        <v>169</v>
      </c>
      <c r="F218" s="243" t="str">
        <f t="shared" si="1"/>
        <v>     El riesgo afecta la imagen de la entidad internamente, de conocimiento general, nivel interno, de junta dircetiva y accionistas y/o de provedores</v>
      </c>
    </row>
    <row r="219" ht="15.75" customHeight="1">
      <c r="B219" s="244" t="s">
        <v>161</v>
      </c>
      <c r="C219" s="244" t="s">
        <v>180</v>
      </c>
      <c r="E219" s="243" t="s">
        <v>195</v>
      </c>
      <c r="F219" s="243" t="str">
        <f t="shared" si="1"/>
        <v>     El riesgo afecta la imagen de la entidad con algunos usuarios de relevancia frente al logro de los objetivos</v>
      </c>
    </row>
    <row r="220" ht="15.75" customHeight="1">
      <c r="B220" s="245"/>
      <c r="C220" s="245"/>
      <c r="E220" s="243" t="s">
        <v>196</v>
      </c>
      <c r="F220" s="243" t="str">
        <f t="shared" si="1"/>
        <v>     El riesgo afecta la imagen de de la entidad con efecto publicitario sostenido a nivel de sector administrativo, nivel departamental o municipal</v>
      </c>
    </row>
    <row r="221" ht="15.75" customHeight="1">
      <c r="B221" s="245" t="str">
        <f t="array" ref="B221:B223">UNIQUE('Tabla Impacto'!$B$209:$B$219)</f>
        <v>Criterios</v>
      </c>
      <c r="C221" s="245"/>
      <c r="E221" s="243" t="s">
        <v>180</v>
      </c>
      <c r="F221" s="243" t="str">
        <f t="shared" si="1"/>
        <v>     El riesgo afecta la imagen de la entidad a nivel nacional, con efecto publicitarios sostenible a nivel país</v>
      </c>
    </row>
    <row r="222" ht="15.75" customHeight="1">
      <c r="B222" s="245" t="s">
        <v>193</v>
      </c>
      <c r="C222" s="245"/>
    </row>
    <row r="223" ht="15.75" customHeight="1">
      <c r="B223" s="245" t="s">
        <v>161</v>
      </c>
      <c r="C223" s="245"/>
      <c r="F223" s="246" t="s">
        <v>197</v>
      </c>
    </row>
    <row r="224" ht="15.75" customHeight="1">
      <c r="B224" s="243"/>
      <c r="C224" s="243"/>
      <c r="F224" s="246" t="s">
        <v>198</v>
      </c>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dataValidations>
    <dataValidation type="list" allowBlank="1" showErrorMessage="1" sqref="G210">
      <formula1>$F$210:$F$221</formula1>
    </dataValidation>
  </dataValidations>
  <printOptions/>
  <pageMargins bottom="0.75" footer="0.0" header="0.0" left="0.7" right="0.7" top="0.75"/>
  <pageSetup orientation="portrait"/>
  <drawing r:id="rId1"/>
  <tableParts count="1">
    <tablePart r:id="rId3"/>
  </tablePart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F497A"/>
    <pageSetUpPr/>
  </sheetPr>
  <sheetViews>
    <sheetView workbookViewId="0"/>
  </sheetViews>
  <sheetFormatPr customHeight="1" defaultColWidth="12.63" defaultRowHeight="15.0"/>
  <cols>
    <col customWidth="1" min="1" max="2" width="12.5"/>
    <col customWidth="1" min="3" max="3" width="14.88"/>
    <col customWidth="1" min="4" max="4" width="12.5"/>
    <col customWidth="1" min="5" max="5" width="40.25"/>
    <col customWidth="1" min="6" max="6" width="12.5"/>
  </cols>
  <sheetData>
    <row r="1" ht="24.0" customHeight="1">
      <c r="B1" s="247" t="s">
        <v>199</v>
      </c>
      <c r="C1" s="5"/>
      <c r="D1" s="5"/>
      <c r="E1" s="5"/>
      <c r="F1" s="6"/>
    </row>
    <row r="2" ht="12.75" customHeight="1">
      <c r="B2" s="248"/>
      <c r="C2" s="248"/>
      <c r="D2" s="248"/>
      <c r="E2" s="248"/>
      <c r="F2" s="248"/>
    </row>
    <row r="3" ht="12.75" customHeight="1">
      <c r="B3" s="249" t="s">
        <v>200</v>
      </c>
      <c r="C3" s="5"/>
      <c r="D3" s="250"/>
      <c r="E3" s="251" t="s">
        <v>201</v>
      </c>
      <c r="F3" s="252" t="s">
        <v>202</v>
      </c>
    </row>
    <row r="4" ht="12.75" customHeight="1">
      <c r="B4" s="253" t="s">
        <v>203</v>
      </c>
      <c r="C4" s="254" t="s">
        <v>50</v>
      </c>
      <c r="D4" s="255" t="s">
        <v>63</v>
      </c>
      <c r="E4" s="256" t="s">
        <v>204</v>
      </c>
      <c r="F4" s="257">
        <v>0.25</v>
      </c>
    </row>
    <row r="5" ht="12.75" customHeight="1">
      <c r="B5" s="258"/>
      <c r="C5" s="66"/>
      <c r="D5" s="259" t="s">
        <v>205</v>
      </c>
      <c r="E5" s="260" t="s">
        <v>206</v>
      </c>
      <c r="F5" s="261">
        <v>0.15</v>
      </c>
    </row>
    <row r="6" ht="12.75" customHeight="1">
      <c r="B6" s="258"/>
      <c r="C6" s="46"/>
      <c r="D6" s="259" t="s">
        <v>207</v>
      </c>
      <c r="E6" s="260" t="s">
        <v>208</v>
      </c>
      <c r="F6" s="261">
        <v>0.1</v>
      </c>
    </row>
    <row r="7" ht="12.75" customHeight="1">
      <c r="B7" s="258"/>
      <c r="C7" s="262" t="s">
        <v>51</v>
      </c>
      <c r="D7" s="259" t="s">
        <v>209</v>
      </c>
      <c r="E7" s="260" t="s">
        <v>210</v>
      </c>
      <c r="F7" s="261">
        <v>0.25</v>
      </c>
    </row>
    <row r="8" ht="12.75" customHeight="1">
      <c r="B8" s="263"/>
      <c r="C8" s="46"/>
      <c r="D8" s="259" t="s">
        <v>211</v>
      </c>
      <c r="E8" s="260" t="s">
        <v>212</v>
      </c>
      <c r="F8" s="261">
        <v>0.15</v>
      </c>
    </row>
    <row r="9" ht="12.75" customHeight="1">
      <c r="B9" s="264" t="s">
        <v>213</v>
      </c>
      <c r="C9" s="262" t="s">
        <v>53</v>
      </c>
      <c r="D9" s="259" t="s">
        <v>64</v>
      </c>
      <c r="E9" s="260" t="s">
        <v>214</v>
      </c>
      <c r="F9" s="265" t="s">
        <v>215</v>
      </c>
    </row>
    <row r="10" ht="12.75" customHeight="1">
      <c r="B10" s="258"/>
      <c r="C10" s="46"/>
      <c r="D10" s="259" t="s">
        <v>216</v>
      </c>
      <c r="E10" s="260" t="s">
        <v>217</v>
      </c>
      <c r="F10" s="265" t="s">
        <v>215</v>
      </c>
    </row>
    <row r="11" ht="12.75" customHeight="1">
      <c r="B11" s="258"/>
      <c r="C11" s="262" t="s">
        <v>54</v>
      </c>
      <c r="D11" s="259" t="s">
        <v>65</v>
      </c>
      <c r="E11" s="260" t="s">
        <v>218</v>
      </c>
      <c r="F11" s="265" t="s">
        <v>215</v>
      </c>
    </row>
    <row r="12" ht="12.75" customHeight="1">
      <c r="B12" s="258"/>
      <c r="C12" s="46"/>
      <c r="D12" s="259" t="s">
        <v>219</v>
      </c>
      <c r="E12" s="260" t="s">
        <v>220</v>
      </c>
      <c r="F12" s="265" t="s">
        <v>215</v>
      </c>
    </row>
    <row r="13" ht="12.75" customHeight="1">
      <c r="B13" s="258"/>
      <c r="C13" s="262" t="s">
        <v>55</v>
      </c>
      <c r="D13" s="259" t="s">
        <v>66</v>
      </c>
      <c r="E13" s="260" t="s">
        <v>221</v>
      </c>
      <c r="F13" s="265" t="s">
        <v>215</v>
      </c>
    </row>
    <row r="14" ht="12.75" customHeight="1">
      <c r="B14" s="266"/>
      <c r="C14" s="267"/>
      <c r="D14" s="268" t="s">
        <v>222</v>
      </c>
      <c r="E14" s="269" t="s">
        <v>223</v>
      </c>
      <c r="F14" s="270" t="s">
        <v>215</v>
      </c>
    </row>
    <row r="15" ht="49.5" customHeight="1">
      <c r="B15" s="271" t="s">
        <v>224</v>
      </c>
      <c r="C15" s="35"/>
      <c r="D15" s="35"/>
      <c r="E15" s="35"/>
      <c r="F15" s="36"/>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C11:C12"/>
    <mergeCell ref="C13:C14"/>
    <mergeCell ref="B1:F1"/>
    <mergeCell ref="B3:D3"/>
    <mergeCell ref="B4:B8"/>
    <mergeCell ref="C4:C6"/>
    <mergeCell ref="C7:C8"/>
    <mergeCell ref="B9:B14"/>
    <mergeCell ref="C9:C10"/>
    <mergeCell ref="B15:F15"/>
  </mergeCell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11.0"/>
  </cols>
  <sheetData>
    <row r="1" ht="14.25" customHeight="1"/>
    <row r="2" ht="14.25" customHeight="1">
      <c r="B2" s="272"/>
      <c r="C2" s="273" t="s">
        <v>225</v>
      </c>
    </row>
    <row r="3" ht="14.25" customHeight="1">
      <c r="B3" s="272"/>
      <c r="C3" s="274"/>
      <c r="G3" s="272"/>
      <c r="H3" s="272"/>
      <c r="I3" s="272"/>
      <c r="J3" s="272"/>
      <c r="K3" s="272"/>
      <c r="L3" s="272"/>
    </row>
    <row r="4" ht="14.25" customHeight="1">
      <c r="B4" s="275" t="s">
        <v>226</v>
      </c>
      <c r="C4" s="276"/>
      <c r="D4" s="277" t="s">
        <v>227</v>
      </c>
      <c r="E4" s="82"/>
      <c r="F4" s="82"/>
      <c r="G4" s="276"/>
      <c r="H4" s="277" t="s">
        <v>228</v>
      </c>
      <c r="I4" s="82"/>
      <c r="J4" s="276"/>
      <c r="K4" s="277" t="s">
        <v>229</v>
      </c>
      <c r="L4" s="83"/>
    </row>
    <row r="5" ht="14.25" customHeight="1">
      <c r="B5" s="278"/>
      <c r="C5" s="279"/>
      <c r="D5" s="280"/>
      <c r="E5" s="281"/>
      <c r="F5" s="281"/>
      <c r="G5" s="279"/>
      <c r="H5" s="282"/>
      <c r="I5" s="281"/>
      <c r="J5" s="279"/>
      <c r="K5" s="282"/>
      <c r="L5" s="283"/>
    </row>
    <row r="6" ht="14.25" customHeight="1">
      <c r="B6" s="272"/>
      <c r="C6" s="284"/>
      <c r="G6" s="272"/>
      <c r="H6" s="272"/>
      <c r="I6" s="272"/>
      <c r="J6" s="272"/>
      <c r="K6" s="272"/>
      <c r="L6" s="272"/>
    </row>
    <row r="7" ht="14.25" customHeight="1">
      <c r="B7" s="272"/>
      <c r="C7" s="284"/>
      <c r="G7" s="272"/>
      <c r="H7" s="272"/>
      <c r="I7" s="272"/>
      <c r="J7" s="272"/>
      <c r="K7" s="272"/>
      <c r="L7" s="272"/>
    </row>
    <row r="8" ht="14.25" customHeight="1">
      <c r="B8" s="285" t="s">
        <v>230</v>
      </c>
      <c r="C8" s="2"/>
      <c r="D8" s="2"/>
      <c r="E8" s="3"/>
      <c r="F8" s="285" t="s">
        <v>231</v>
      </c>
      <c r="G8" s="2"/>
      <c r="H8" s="2"/>
      <c r="I8" s="3"/>
      <c r="J8" s="285" t="s">
        <v>232</v>
      </c>
      <c r="K8" s="2"/>
      <c r="L8" s="3"/>
    </row>
    <row r="9" ht="14.25" customHeight="1">
      <c r="B9" s="286"/>
      <c r="E9" s="8"/>
      <c r="F9" s="287"/>
      <c r="I9" s="8"/>
      <c r="J9" s="287"/>
      <c r="L9" s="8"/>
    </row>
    <row r="10" ht="14.25" customHeight="1">
      <c r="B10" s="286"/>
      <c r="E10" s="8"/>
      <c r="F10" s="287"/>
      <c r="I10" s="8"/>
      <c r="J10" s="287"/>
      <c r="L10" s="8"/>
    </row>
    <row r="11" ht="14.25" customHeight="1">
      <c r="B11" s="286"/>
      <c r="E11" s="8"/>
      <c r="F11" s="287"/>
      <c r="I11" s="8"/>
      <c r="J11" s="287"/>
      <c r="L11" s="8"/>
    </row>
    <row r="12" ht="14.25" customHeight="1">
      <c r="B12" s="286"/>
      <c r="E12" s="8"/>
      <c r="F12" s="287"/>
      <c r="I12" s="8"/>
      <c r="J12" s="287"/>
      <c r="L12" s="8"/>
    </row>
    <row r="13" ht="14.25" customHeight="1">
      <c r="B13" s="288" t="s">
        <v>233</v>
      </c>
      <c r="E13" s="8"/>
      <c r="F13" s="288" t="s">
        <v>234</v>
      </c>
      <c r="I13" s="8"/>
      <c r="J13" s="288" t="s">
        <v>235</v>
      </c>
      <c r="L13" s="8"/>
    </row>
    <row r="14" ht="14.25" customHeight="1">
      <c r="B14" s="288" t="s">
        <v>236</v>
      </c>
      <c r="E14" s="8"/>
      <c r="F14" s="288" t="s">
        <v>237</v>
      </c>
      <c r="I14" s="8"/>
      <c r="J14" s="288" t="s">
        <v>238</v>
      </c>
      <c r="L14" s="8"/>
    </row>
    <row r="15" ht="14.25" customHeight="1">
      <c r="B15" s="289"/>
      <c r="C15" s="11"/>
      <c r="D15" s="11"/>
      <c r="E15" s="12"/>
      <c r="F15" s="290"/>
      <c r="G15" s="11"/>
      <c r="H15" s="11"/>
      <c r="I15" s="12"/>
      <c r="J15" s="289"/>
      <c r="K15" s="11"/>
      <c r="L15" s="12"/>
    </row>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3">
    <mergeCell ref="H5:J5"/>
    <mergeCell ref="K5:L5"/>
    <mergeCell ref="C2:L2"/>
    <mergeCell ref="B4:C4"/>
    <mergeCell ref="D4:G4"/>
    <mergeCell ref="H4:J4"/>
    <mergeCell ref="K4:L4"/>
    <mergeCell ref="B5:C5"/>
    <mergeCell ref="D5:G5"/>
    <mergeCell ref="F10:I10"/>
    <mergeCell ref="J10:L10"/>
    <mergeCell ref="B8:E8"/>
    <mergeCell ref="F8:I8"/>
    <mergeCell ref="J8:L8"/>
    <mergeCell ref="B9:E9"/>
    <mergeCell ref="F9:I9"/>
    <mergeCell ref="J9:L9"/>
    <mergeCell ref="B10:E10"/>
    <mergeCell ref="F13:I13"/>
    <mergeCell ref="J13:L13"/>
    <mergeCell ref="B14:E14"/>
    <mergeCell ref="F14:I14"/>
    <mergeCell ref="J14:L14"/>
    <mergeCell ref="B15:E15"/>
    <mergeCell ref="F15:I15"/>
    <mergeCell ref="J15:L15"/>
    <mergeCell ref="B11:E11"/>
    <mergeCell ref="F11:I11"/>
    <mergeCell ref="J11:L11"/>
    <mergeCell ref="B12:E12"/>
    <mergeCell ref="F12:I12"/>
    <mergeCell ref="J12:L12"/>
    <mergeCell ref="B13:E13"/>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9.38"/>
  </cols>
  <sheetData>
    <row r="2" ht="15.0" customHeight="1">
      <c r="B2" s="243" t="s">
        <v>239</v>
      </c>
      <c r="E2" s="243" t="s">
        <v>56</v>
      </c>
    </row>
    <row r="3" ht="15.0" customHeight="1">
      <c r="B3" s="243" t="s">
        <v>240</v>
      </c>
      <c r="E3" s="243" t="s">
        <v>241</v>
      </c>
    </row>
    <row r="4" ht="15.0" customHeight="1">
      <c r="B4" s="243" t="s">
        <v>242</v>
      </c>
      <c r="E4" s="243" t="s">
        <v>69</v>
      </c>
    </row>
    <row r="5" ht="15.0" customHeight="1">
      <c r="B5" s="243" t="s">
        <v>67</v>
      </c>
    </row>
    <row r="8" ht="15.0" customHeight="1">
      <c r="B8" s="243" t="s">
        <v>243</v>
      </c>
    </row>
    <row r="9" ht="15.0" customHeight="1">
      <c r="B9" s="243" t="s">
        <v>244</v>
      </c>
    </row>
    <row r="10" ht="15.0" customHeight="1">
      <c r="B10" s="243" t="s">
        <v>245</v>
      </c>
    </row>
    <row r="13" ht="15.0" customHeight="1">
      <c r="B13" s="243" t="s">
        <v>60</v>
      </c>
    </row>
    <row r="14" ht="15.0" customHeight="1">
      <c r="B14" s="243" t="s">
        <v>73</v>
      </c>
    </row>
    <row r="15" ht="15.0" customHeight="1">
      <c r="B15" s="243" t="s">
        <v>246</v>
      </c>
    </row>
    <row r="16" ht="15.0" customHeight="1">
      <c r="B16" s="243" t="s">
        <v>247</v>
      </c>
    </row>
    <row r="17" ht="15.0" customHeight="1">
      <c r="B17" s="243" t="s">
        <v>248</v>
      </c>
    </row>
    <row r="18" ht="15.0" customHeight="1">
      <c r="B18" s="243" t="s">
        <v>249</v>
      </c>
    </row>
    <row r="19" ht="15.0" customHeight="1">
      <c r="B19" s="243" t="s">
        <v>250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2020-03-24T23:12:47Z</dcterms:created>
  <dc:creator>Myrian Cubillos Benavides</dc:creator>
</cp:coreProperties>
</file>