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usQuiceno\Desktop\"/>
    </mc:Choice>
  </mc:AlternateContent>
  <bookViews>
    <workbookView xWindow="-120" yWindow="-120" windowWidth="20730" windowHeight="11040"/>
  </bookViews>
  <sheets>
    <sheet name="Mapa Final" sheetId="2" r:id="rId1"/>
    <sheet name="Matriz Calor Inherente" sheetId="3" r:id="rId2"/>
    <sheet name="Matriz Calor Residual" sheetId="4" r:id="rId3"/>
    <sheet name="Tabla probabilidad" sheetId="5" r:id="rId4"/>
    <sheet name="Tabla Impacto" sheetId="6" r:id="rId5"/>
    <sheet name="Tabla Valoración controles" sheetId="7" r:id="rId6"/>
    <sheet name="CONTROL DE CAMBIOS" sheetId="10" state="hidden" r:id="rId7"/>
    <sheet name="Opciones Tratamiento" sheetId="8" state="hidden" r:id="rId8"/>
    <sheet name="Hoja1" sheetId="9" state="hidden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T19" i="2" l="1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18" i="2"/>
  <c r="Q18" i="2"/>
  <c r="T17" i="2"/>
  <c r="Q17" i="2"/>
  <c r="T16" i="2"/>
  <c r="Q16" i="2"/>
  <c r="Q33" i="2" l="1"/>
  <c r="Q32" i="2"/>
  <c r="Q31" i="2"/>
  <c r="H31" i="2"/>
  <c r="Q30" i="2"/>
  <c r="Q29" i="2"/>
  <c r="Q28" i="2"/>
  <c r="H28" i="2"/>
  <c r="Q27" i="2"/>
  <c r="Q26" i="2"/>
  <c r="Q25" i="2"/>
  <c r="H25" i="2"/>
  <c r="Q24" i="2"/>
  <c r="Q23" i="2"/>
  <c r="Q22" i="2"/>
  <c r="H22" i="2"/>
  <c r="Q21" i="2"/>
  <c r="Q20" i="2"/>
  <c r="Q19" i="2"/>
  <c r="H19" i="2"/>
  <c r="B222" i="6"/>
  <c r="X21" i="2" l="1"/>
  <c r="AB21" i="2"/>
  <c r="AA21" i="2" s="1"/>
  <c r="X23" i="2"/>
  <c r="AB23" i="2"/>
  <c r="AA23" i="2" s="1"/>
  <c r="X22" i="2"/>
  <c r="AB22" i="2"/>
  <c r="AA22" i="2" s="1"/>
  <c r="X26" i="2"/>
  <c r="AB26" i="2"/>
  <c r="AA26" i="2" s="1"/>
  <c r="X25" i="2"/>
  <c r="AB25" i="2"/>
  <c r="AA25" i="2" s="1"/>
  <c r="X28" i="2"/>
  <c r="AB28" i="2"/>
  <c r="AA28" i="2" s="1"/>
  <c r="X29" i="2"/>
  <c r="AB29" i="2"/>
  <c r="AA29" i="2" s="1"/>
  <c r="X32" i="2"/>
  <c r="AB32" i="2"/>
  <c r="AA32" i="2" s="1"/>
  <c r="X31" i="2"/>
  <c r="AB31" i="2"/>
  <c r="AA31" i="2" s="1"/>
  <c r="X27" i="2"/>
  <c r="AB27" i="2"/>
  <c r="AA27" i="2" s="1"/>
  <c r="X30" i="2"/>
  <c r="AB30" i="2"/>
  <c r="AA30" i="2" s="1"/>
  <c r="AB33" i="2"/>
  <c r="AA33" i="2" s="1"/>
  <c r="X33" i="2"/>
  <c r="X20" i="2"/>
  <c r="AB20" i="2"/>
  <c r="AA20" i="2" s="1"/>
  <c r="X19" i="2"/>
  <c r="AB19" i="2"/>
  <c r="AA19" i="2" s="1"/>
  <c r="X24" i="2"/>
  <c r="AB24" i="2"/>
  <c r="AA24" i="2" s="1"/>
  <c r="K31" i="2"/>
  <c r="L31" i="2" s="1"/>
  <c r="M31" i="2" s="1"/>
  <c r="I31" i="2"/>
  <c r="K28" i="2"/>
  <c r="L28" i="2" s="1"/>
  <c r="M28" i="2" s="1"/>
  <c r="I28" i="2"/>
  <c r="K25" i="2"/>
  <c r="L25" i="2" s="1"/>
  <c r="M25" i="2" s="1"/>
  <c r="I25" i="2"/>
  <c r="K22" i="2"/>
  <c r="L22" i="2" s="1"/>
  <c r="M22" i="2" s="1"/>
  <c r="I22" i="2"/>
  <c r="K19" i="2"/>
  <c r="L19" i="2" s="1"/>
  <c r="M19" i="2" s="1"/>
  <c r="I19" i="2"/>
  <c r="H16" i="2"/>
  <c r="I16" i="2" s="1"/>
  <c r="X16" i="2" s="1"/>
  <c r="Y33" i="2" l="1"/>
  <c r="AC33" i="2" s="1"/>
  <c r="Z33" i="2"/>
  <c r="Y19" i="2"/>
  <c r="AC19" i="2" s="1"/>
  <c r="Z19" i="2"/>
  <c r="Y27" i="2"/>
  <c r="AC27" i="2" s="1"/>
  <c r="Z27" i="2"/>
  <c r="Y32" i="2"/>
  <c r="AC32" i="2" s="1"/>
  <c r="Z32" i="2"/>
  <c r="Y28" i="2"/>
  <c r="AC28" i="2" s="1"/>
  <c r="Z28" i="2"/>
  <c r="Z26" i="2"/>
  <c r="Y26" i="2"/>
  <c r="AC26" i="2" s="1"/>
  <c r="Y23" i="2"/>
  <c r="AC23" i="2" s="1"/>
  <c r="Z23" i="2"/>
  <c r="Y24" i="2"/>
  <c r="AC24" i="2" s="1"/>
  <c r="Z24" i="2"/>
  <c r="Y20" i="2"/>
  <c r="AC20" i="2" s="1"/>
  <c r="Z20" i="2"/>
  <c r="Z30" i="2"/>
  <c r="Y30" i="2"/>
  <c r="AC30" i="2" s="1"/>
  <c r="Y31" i="2"/>
  <c r="AC31" i="2" s="1"/>
  <c r="Z31" i="2"/>
  <c r="Y29" i="2"/>
  <c r="AC29" i="2" s="1"/>
  <c r="Z29" i="2"/>
  <c r="Y25" i="2"/>
  <c r="AC25" i="2" s="1"/>
  <c r="Z25" i="2"/>
  <c r="Z22" i="2"/>
  <c r="Y22" i="2"/>
  <c r="AC22" i="2" s="1"/>
  <c r="Y21" i="2"/>
  <c r="AC21" i="2" s="1"/>
  <c r="Z21" i="2"/>
  <c r="Z16" i="2"/>
  <c r="X17" i="2" s="1"/>
  <c r="Y16" i="2"/>
  <c r="N31" i="2"/>
  <c r="N28" i="2"/>
  <c r="N25" i="2"/>
  <c r="N22" i="2"/>
  <c r="N19" i="2"/>
  <c r="Y17" i="2" l="1"/>
  <c r="Z17" i="2"/>
  <c r="X18" i="2" s="1"/>
  <c r="Y18" i="2" l="1"/>
  <c r="Z18" i="2"/>
  <c r="F215" i="6"/>
  <c r="F214" i="6"/>
  <c r="F213" i="6"/>
  <c r="F212" i="6"/>
  <c r="F211" i="6"/>
  <c r="F210" i="6"/>
  <c r="AL44" i="3"/>
  <c r="AJ44" i="3"/>
  <c r="AF44" i="3"/>
  <c r="AD44" i="3"/>
  <c r="Z44" i="3"/>
  <c r="X44" i="3"/>
  <c r="T44" i="3"/>
  <c r="R44" i="3"/>
  <c r="N44" i="3"/>
  <c r="L44" i="3"/>
  <c r="AL36" i="3"/>
  <c r="AJ36" i="3"/>
  <c r="AF36" i="3"/>
  <c r="AD36" i="3"/>
  <c r="Z36" i="3"/>
  <c r="X36" i="3"/>
  <c r="T36" i="3"/>
  <c r="R36" i="3"/>
  <c r="N36" i="3"/>
  <c r="L36" i="3"/>
  <c r="AL28" i="3"/>
  <c r="AJ28" i="3"/>
  <c r="AF28" i="3"/>
  <c r="AD28" i="3"/>
  <c r="Z28" i="3"/>
  <c r="X28" i="3"/>
  <c r="T28" i="3"/>
  <c r="R28" i="3"/>
  <c r="N28" i="3"/>
  <c r="L28" i="3"/>
  <c r="AL20" i="3"/>
  <c r="AJ20" i="3"/>
  <c r="AF20" i="3"/>
  <c r="AD20" i="3"/>
  <c r="Z20" i="3"/>
  <c r="X20" i="3"/>
  <c r="T20" i="3"/>
  <c r="R20" i="3"/>
  <c r="N20" i="3"/>
  <c r="L20" i="3"/>
  <c r="AL12" i="3"/>
  <c r="AJ12" i="3"/>
  <c r="AF12" i="3"/>
  <c r="AD12" i="3"/>
  <c r="Z12" i="3"/>
  <c r="X12" i="3"/>
  <c r="T12" i="3"/>
  <c r="R12" i="3"/>
  <c r="N12" i="3"/>
  <c r="L12" i="3"/>
  <c r="H210" i="6"/>
  <c r="K16" i="2" l="1"/>
  <c r="L16" i="2" s="1"/>
  <c r="N24" i="3"/>
  <c r="L34" i="3"/>
  <c r="J12" i="3"/>
  <c r="P40" i="3"/>
  <c r="M16" i="2" l="1"/>
  <c r="AB16" i="2" s="1"/>
  <c r="N16" i="2"/>
  <c r="AF54" i="4"/>
  <c r="AI54" i="4"/>
  <c r="L32" i="4"/>
  <c r="L54" i="4"/>
  <c r="AB52" i="4"/>
  <c r="AB54" i="4"/>
  <c r="Y48" i="4"/>
  <c r="AA48" i="4"/>
  <c r="U30" i="4"/>
  <c r="Y52" i="4"/>
  <c r="AA52" i="4"/>
  <c r="U54" i="4"/>
  <c r="M24" i="4"/>
  <c r="X38" i="3"/>
  <c r="U46" i="4"/>
  <c r="L16" i="3"/>
  <c r="AH20" i="3"/>
  <c r="AF10" i="3"/>
  <c r="V12" i="3"/>
  <c r="J32" i="3"/>
  <c r="AF24" i="3"/>
  <c r="V28" i="3"/>
  <c r="P36" i="3"/>
  <c r="Z34" i="3"/>
  <c r="J8" i="3"/>
  <c r="N16" i="3"/>
  <c r="Z24" i="3"/>
  <c r="J40" i="3"/>
  <c r="AL8" i="3"/>
  <c r="AH26" i="3"/>
  <c r="T10" i="3"/>
  <c r="Z32" i="3"/>
  <c r="V20" i="3"/>
  <c r="AF32" i="3"/>
  <c r="N32" i="3"/>
  <c r="AB26" i="3"/>
  <c r="AL18" i="3"/>
  <c r="AH28" i="3"/>
  <c r="J6" i="3"/>
  <c r="P14" i="3"/>
  <c r="V14" i="3"/>
  <c r="AH16" i="3"/>
  <c r="P16" i="3"/>
  <c r="AB40" i="3"/>
  <c r="P26" i="3"/>
  <c r="AH24" i="3"/>
  <c r="J16" i="3"/>
  <c r="AB36" i="3"/>
  <c r="AF8" i="3"/>
  <c r="AH36" i="3"/>
  <c r="J20" i="3"/>
  <c r="J18" i="3"/>
  <c r="AB6" i="3"/>
  <c r="AL40" i="3"/>
  <c r="AH22" i="3"/>
  <c r="N42" i="3"/>
  <c r="P38" i="3"/>
  <c r="AH44" i="3"/>
  <c r="AB30" i="3"/>
  <c r="J38" i="3"/>
  <c r="AH42" i="3"/>
  <c r="X24" i="3"/>
  <c r="P24" i="3"/>
  <c r="P8" i="3"/>
  <c r="Z40" i="3"/>
  <c r="AL24" i="3"/>
  <c r="AL16" i="3"/>
  <c r="N8" i="3"/>
  <c r="P34" i="3"/>
  <c r="J34" i="3"/>
  <c r="AB42" i="3"/>
  <c r="J36" i="3"/>
  <c r="L26" i="3"/>
  <c r="L18" i="3"/>
  <c r="AH8" i="3"/>
  <c r="AJ34" i="3"/>
  <c r="AF16" i="3"/>
  <c r="V36" i="3"/>
  <c r="T40" i="3"/>
  <c r="AL32" i="3"/>
  <c r="V24" i="3"/>
  <c r="V16" i="3"/>
  <c r="V18" i="3"/>
  <c r="AH10" i="3"/>
  <c r="AB18" i="3"/>
  <c r="V22" i="3"/>
  <c r="AL10" i="3"/>
  <c r="Z10" i="3"/>
  <c r="AL42" i="3"/>
  <c r="J44" i="3"/>
  <c r="AB28" i="3"/>
  <c r="V44" i="3"/>
  <c r="AH30" i="3"/>
  <c r="AB38" i="3"/>
  <c r="P22" i="3"/>
  <c r="AH14" i="3"/>
  <c r="AL26" i="3"/>
  <c r="N34" i="3"/>
  <c r="AF42" i="3"/>
  <c r="T34" i="3"/>
  <c r="Z42" i="3"/>
  <c r="L42" i="3"/>
  <c r="X16" i="3"/>
  <c r="R10" i="3"/>
  <c r="AJ42" i="3"/>
  <c r="R40" i="3"/>
  <c r="AD8" i="3"/>
  <c r="L40" i="3"/>
  <c r="X42" i="3"/>
  <c r="R18" i="3"/>
  <c r="X26" i="3"/>
  <c r="AD32" i="3"/>
  <c r="R16" i="3"/>
  <c r="AJ26" i="3"/>
  <c r="X18" i="3"/>
  <c r="X10" i="3"/>
  <c r="AJ32" i="3"/>
  <c r="R24" i="3"/>
  <c r="AJ8" i="3"/>
  <c r="AH32" i="3"/>
  <c r="J24" i="3"/>
  <c r="Z16" i="3"/>
  <c r="Z8" i="3"/>
  <c r="V40" i="3"/>
  <c r="P32" i="3"/>
  <c r="AB20" i="3"/>
  <c r="AB12" i="3"/>
  <c r="AB44" i="3"/>
  <c r="P44" i="3"/>
  <c r="AF40" i="3"/>
  <c r="AH40" i="3"/>
  <c r="V32" i="3"/>
  <c r="J28" i="3"/>
  <c r="AH12" i="3"/>
  <c r="V8" i="3"/>
  <c r="N10" i="3"/>
  <c r="P10" i="3"/>
  <c r="AH34" i="3"/>
  <c r="AH18" i="3"/>
  <c r="P42" i="3"/>
  <c r="AB34" i="3"/>
  <c r="V42" i="3"/>
  <c r="AB14" i="3"/>
  <c r="V30" i="3"/>
  <c r="P30" i="3"/>
  <c r="AH38" i="3"/>
  <c r="AH6" i="3"/>
  <c r="N26" i="3"/>
  <c r="V10" i="3"/>
  <c r="AF34" i="3"/>
  <c r="AF18" i="3"/>
  <c r="Z18" i="3"/>
  <c r="T18" i="3"/>
  <c r="T42" i="3"/>
  <c r="J14" i="3"/>
  <c r="V34" i="3"/>
  <c r="P18" i="3"/>
  <c r="J10" i="3"/>
  <c r="J26" i="3"/>
  <c r="AB10" i="3"/>
  <c r="J42" i="3"/>
  <c r="AB22" i="3"/>
  <c r="V6" i="3"/>
  <c r="P6" i="3"/>
  <c r="V38" i="3"/>
  <c r="N18" i="3"/>
  <c r="J22" i="3"/>
  <c r="J30" i="3"/>
  <c r="AF26" i="3"/>
  <c r="Z26" i="3"/>
  <c r="T26" i="3"/>
  <c r="AL34" i="3"/>
  <c r="AF50" i="4"/>
  <c r="T50" i="4"/>
  <c r="Z50" i="4"/>
  <c r="AL40" i="4"/>
  <c r="Z40" i="4"/>
  <c r="N40" i="4"/>
  <c r="AF40" i="4"/>
  <c r="N50" i="4"/>
  <c r="AF30" i="4"/>
  <c r="AL50" i="4"/>
  <c r="Z30" i="4"/>
  <c r="T30" i="4"/>
  <c r="N30" i="4"/>
  <c r="AL20" i="4"/>
  <c r="Z20" i="4"/>
  <c r="N20" i="4"/>
  <c r="AL10" i="4"/>
  <c r="T40" i="4"/>
  <c r="AF20" i="4"/>
  <c r="T20" i="4"/>
  <c r="AL30" i="4"/>
  <c r="Z10" i="4"/>
  <c r="N10" i="4"/>
  <c r="AF10" i="4"/>
  <c r="T10" i="4"/>
  <c r="AF52" i="4"/>
  <c r="T52" i="4"/>
  <c r="AL52" i="4"/>
  <c r="N52" i="4"/>
  <c r="AL42" i="4"/>
  <c r="Z42" i="4"/>
  <c r="N42" i="4"/>
  <c r="Z52" i="4"/>
  <c r="T42" i="4"/>
  <c r="AF42" i="4"/>
  <c r="AF32" i="4"/>
  <c r="T32" i="4"/>
  <c r="AL32" i="4"/>
  <c r="AL22" i="4"/>
  <c r="Z22" i="4"/>
  <c r="N22" i="4"/>
  <c r="AL12" i="4"/>
  <c r="Z12" i="4"/>
  <c r="N12" i="4"/>
  <c r="N32" i="4"/>
  <c r="AF22" i="4"/>
  <c r="T22" i="4"/>
  <c r="AF12" i="4"/>
  <c r="T12" i="4"/>
  <c r="Z32" i="4"/>
  <c r="L8" i="3"/>
  <c r="AE50" i="4"/>
  <c r="S50" i="4"/>
  <c r="AK50" i="4"/>
  <c r="M50" i="4"/>
  <c r="AE40" i="4"/>
  <c r="S40" i="4"/>
  <c r="Y50" i="4"/>
  <c r="AK40" i="4"/>
  <c r="Y40" i="4"/>
  <c r="M40" i="4"/>
  <c r="AK30" i="4"/>
  <c r="AE30" i="4"/>
  <c r="S30" i="4"/>
  <c r="Y30" i="4"/>
  <c r="M30" i="4"/>
  <c r="AK20" i="4"/>
  <c r="Y20" i="4"/>
  <c r="M20" i="4"/>
  <c r="AK10" i="4"/>
  <c r="AE10" i="4"/>
  <c r="S10" i="4"/>
  <c r="S20" i="4"/>
  <c r="AE20" i="4"/>
  <c r="Y10" i="4"/>
  <c r="M10" i="4"/>
  <c r="L32" i="3"/>
  <c r="AD40" i="3"/>
  <c r="R32" i="3"/>
  <c r="AJ40" i="3"/>
  <c r="AJ16" i="3"/>
  <c r="Z54" i="4"/>
  <c r="N44" i="4"/>
  <c r="T44" i="4"/>
  <c r="T34" i="4"/>
  <c r="AF44" i="4"/>
  <c r="Z34" i="4"/>
  <c r="Z24" i="4"/>
  <c r="AL14" i="4"/>
  <c r="N14" i="4"/>
  <c r="AF24" i="4"/>
  <c r="AF14" i="4"/>
  <c r="N34" i="4"/>
  <c r="AF48" i="4"/>
  <c r="T48" i="4"/>
  <c r="AL48" i="4"/>
  <c r="N48" i="4"/>
  <c r="AF38" i="4"/>
  <c r="T38" i="4"/>
  <c r="AL28" i="4"/>
  <c r="Z28" i="4"/>
  <c r="N28" i="4"/>
  <c r="AL18" i="4"/>
  <c r="Z18" i="4"/>
  <c r="N18" i="4"/>
  <c r="N38" i="4"/>
  <c r="Z48" i="4"/>
  <c r="Z38" i="4"/>
  <c r="AF28" i="4"/>
  <c r="T28" i="4"/>
  <c r="AF18" i="4"/>
  <c r="T18" i="4"/>
  <c r="AL38" i="4"/>
  <c r="AL8" i="4"/>
  <c r="Z8" i="4"/>
  <c r="N8" i="4"/>
  <c r="AF8" i="4"/>
  <c r="T8" i="4"/>
  <c r="AI52" i="4"/>
  <c r="W52" i="4"/>
  <c r="K52" i="4"/>
  <c r="Q52" i="4"/>
  <c r="AI42" i="4"/>
  <c r="W42" i="4"/>
  <c r="K42" i="4"/>
  <c r="AC52" i="4"/>
  <c r="AC42" i="4"/>
  <c r="Q42" i="4"/>
  <c r="AC32" i="4"/>
  <c r="Q32" i="4"/>
  <c r="AI32" i="4"/>
  <c r="W32" i="4"/>
  <c r="K32" i="4"/>
  <c r="AC22" i="4"/>
  <c r="Q22" i="4"/>
  <c r="AC12" i="4"/>
  <c r="Q12" i="4"/>
  <c r="K22" i="4"/>
  <c r="W12" i="4"/>
  <c r="W22" i="4"/>
  <c r="AI12" i="4"/>
  <c r="AI22" i="4"/>
  <c r="K12" i="4"/>
  <c r="AC50" i="4"/>
  <c r="AB32" i="3"/>
  <c r="AB24" i="3"/>
  <c r="AB8" i="3"/>
  <c r="AB16" i="3"/>
  <c r="N40" i="3"/>
  <c r="T32" i="3"/>
  <c r="T16" i="3"/>
  <c r="T24" i="3"/>
  <c r="T8" i="3"/>
  <c r="W54" i="4"/>
  <c r="K54" i="4"/>
  <c r="K44" i="4"/>
  <c r="Q54" i="4"/>
  <c r="Q34" i="4"/>
  <c r="W34" i="4"/>
  <c r="AC14" i="4"/>
  <c r="Q14" i="4"/>
  <c r="W24" i="4"/>
  <c r="AI14" i="4"/>
  <c r="AD26" i="3"/>
  <c r="AD10" i="3"/>
  <c r="AD18" i="3"/>
  <c r="AJ10" i="3"/>
  <c r="R34" i="3"/>
  <c r="AD34" i="3"/>
  <c r="AD16" i="3"/>
  <c r="X32" i="3"/>
  <c r="AJ18" i="3"/>
  <c r="L10" i="3"/>
  <c r="R26" i="3"/>
  <c r="R42" i="3"/>
  <c r="AD42" i="3"/>
  <c r="AD24" i="3"/>
  <c r="X8" i="3"/>
  <c r="R8" i="3"/>
  <c r="X40" i="3"/>
  <c r="L24" i="3"/>
  <c r="AJ24" i="3"/>
  <c r="X34" i="3"/>
  <c r="V26" i="3"/>
  <c r="P28" i="3"/>
  <c r="P12" i="3"/>
  <c r="P20" i="3"/>
  <c r="AA16" i="2" l="1"/>
  <c r="AC16" i="2" s="1"/>
  <c r="AB17" i="2"/>
  <c r="T14" i="4"/>
  <c r="AL34" i="4"/>
  <c r="N24" i="4"/>
  <c r="AL54" i="4"/>
  <c r="AF34" i="4"/>
  <c r="Z44" i="4"/>
  <c r="S52" i="4"/>
  <c r="T24" i="4"/>
  <c r="Z14" i="4"/>
  <c r="AL24" i="4"/>
  <c r="N54" i="4"/>
  <c r="AL44" i="4"/>
  <c r="T54" i="4"/>
  <c r="W14" i="4"/>
  <c r="AC24" i="4"/>
  <c r="AC34" i="4"/>
  <c r="W44" i="4"/>
  <c r="U32" i="4"/>
  <c r="K14" i="4"/>
  <c r="K34" i="4"/>
  <c r="Q44" i="4"/>
  <c r="AC54" i="4"/>
  <c r="AB42" i="4"/>
  <c r="AG34" i="4"/>
  <c r="AE28" i="4"/>
  <c r="P12" i="4"/>
  <c r="AB32" i="4"/>
  <c r="AM8" i="4"/>
  <c r="AG18" i="4"/>
  <c r="AH32" i="4"/>
  <c r="V52" i="4"/>
  <c r="AH12" i="4"/>
  <c r="O34" i="4"/>
  <c r="AM48" i="4"/>
  <c r="AB12" i="4"/>
  <c r="J22" i="4"/>
  <c r="P42" i="4"/>
  <c r="U8" i="4"/>
  <c r="AM38" i="4"/>
  <c r="AH52" i="4"/>
  <c r="V32" i="4"/>
  <c r="AH42" i="4"/>
  <c r="AI24" i="4"/>
  <c r="K24" i="4"/>
  <c r="Q24" i="4"/>
  <c r="AI34" i="4"/>
  <c r="AC44" i="4"/>
  <c r="AI44" i="4"/>
  <c r="AA18" i="4"/>
  <c r="U38" i="4"/>
  <c r="S54" i="4"/>
  <c r="M22" i="4"/>
  <c r="R24" i="4"/>
  <c r="AM52" i="4"/>
  <c r="O22" i="4"/>
  <c r="X50" i="4"/>
  <c r="AM20" i="4"/>
  <c r="O18" i="4"/>
  <c r="U28" i="4"/>
  <c r="U48" i="4"/>
  <c r="P22" i="4"/>
  <c r="J12" i="4"/>
  <c r="V22" i="4"/>
  <c r="J52" i="4"/>
  <c r="J42" i="4"/>
  <c r="P52" i="4"/>
  <c r="O54" i="4"/>
  <c r="J32" i="4"/>
  <c r="AB22" i="4"/>
  <c r="V12" i="4"/>
  <c r="AH22" i="4"/>
  <c r="P32" i="4"/>
  <c r="V42" i="4"/>
  <c r="U14" i="4"/>
  <c r="P14" i="4"/>
  <c r="AA28" i="4"/>
  <c r="AA8" i="4"/>
  <c r="AG28" i="4"/>
  <c r="O48" i="4"/>
  <c r="AE34" i="4"/>
  <c r="AE32" i="4"/>
  <c r="AJ34" i="4"/>
  <c r="AD12" i="4"/>
  <c r="M42" i="4"/>
  <c r="X14" i="4"/>
  <c r="AD44" i="4"/>
  <c r="AA40" i="4"/>
  <c r="S12" i="4"/>
  <c r="AK52" i="4"/>
  <c r="AJ24" i="4"/>
  <c r="X54" i="4"/>
  <c r="AM18" i="4"/>
  <c r="O28" i="4"/>
  <c r="AM28" i="4"/>
  <c r="AA38" i="4"/>
  <c r="AG48" i="4"/>
  <c r="AE22" i="4"/>
  <c r="Y22" i="4"/>
  <c r="Y42" i="4"/>
  <c r="AE52" i="4"/>
  <c r="AE12" i="4"/>
  <c r="Y12" i="4"/>
  <c r="AK22" i="4"/>
  <c r="Y32" i="4"/>
  <c r="AK42" i="4"/>
  <c r="AE42" i="4"/>
  <c r="AH24" i="4"/>
  <c r="AD34" i="4"/>
  <c r="L24" i="4"/>
  <c r="R14" i="4"/>
  <c r="L34" i="4"/>
  <c r="AD54" i="4"/>
  <c r="AJ44" i="4"/>
  <c r="AA50" i="4"/>
  <c r="M12" i="4"/>
  <c r="M32" i="4"/>
  <c r="S42" i="4"/>
  <c r="L44" i="4"/>
  <c r="AJ14" i="4"/>
  <c r="R34" i="4"/>
  <c r="AD24" i="4"/>
  <c r="X44" i="4"/>
  <c r="R54" i="4"/>
  <c r="AJ54" i="4"/>
  <c r="AM14" i="4"/>
  <c r="AM44" i="4"/>
  <c r="S22" i="4"/>
  <c r="AK12" i="4"/>
  <c r="S32" i="4"/>
  <c r="AK32" i="4"/>
  <c r="M52" i="4"/>
  <c r="AB34" i="4"/>
  <c r="L14" i="4"/>
  <c r="X24" i="4"/>
  <c r="AD14" i="4"/>
  <c r="X34" i="4"/>
  <c r="R44" i="4"/>
  <c r="AG8" i="4"/>
  <c r="O8" i="4"/>
  <c r="U18" i="4"/>
  <c r="O38" i="4"/>
  <c r="AG38" i="4"/>
  <c r="AK18" i="4"/>
  <c r="AA22" i="4"/>
  <c r="AG42" i="4"/>
  <c r="U22" i="4"/>
  <c r="U52" i="4"/>
  <c r="S38" i="4"/>
  <c r="AA12" i="4"/>
  <c r="AG22" i="4"/>
  <c r="AG52" i="4"/>
  <c r="AK38" i="4"/>
  <c r="AC47" i="4"/>
  <c r="AB50" i="4"/>
  <c r="J50" i="4"/>
  <c r="AH30" i="4"/>
  <c r="AK54" i="4"/>
  <c r="Y54" i="4"/>
  <c r="Y34" i="4"/>
  <c r="S34" i="4"/>
  <c r="AK14" i="4"/>
  <c r="S14" i="4"/>
  <c r="M54" i="4"/>
  <c r="Y44" i="4"/>
  <c r="M34" i="4"/>
  <c r="AK24" i="4"/>
  <c r="Y14" i="4"/>
  <c r="S24" i="4"/>
  <c r="AE54" i="4"/>
  <c r="AE44" i="4"/>
  <c r="M44" i="4"/>
  <c r="AK44" i="4"/>
  <c r="Y24" i="4"/>
  <c r="M14" i="4"/>
  <c r="AE14" i="4"/>
  <c r="O50" i="4"/>
  <c r="O40" i="4"/>
  <c r="AM30" i="4"/>
  <c r="AG20" i="4"/>
  <c r="AM10" i="4"/>
  <c r="O20" i="4"/>
  <c r="U50" i="4"/>
  <c r="AG50" i="4"/>
  <c r="AA30" i="4"/>
  <c r="U20" i="4"/>
  <c r="AA10" i="4"/>
  <c r="U10" i="4"/>
  <c r="AM50" i="4"/>
  <c r="AM40" i="4"/>
  <c r="AG40" i="4"/>
  <c r="O30" i="4"/>
  <c r="AG10" i="4"/>
  <c r="O10" i="4"/>
  <c r="AA20" i="4"/>
  <c r="AD52" i="4"/>
  <c r="R52" i="4"/>
  <c r="L42" i="4"/>
  <c r="R12" i="4"/>
  <c r="AJ22" i="4"/>
  <c r="X12" i="4"/>
  <c r="AJ52" i="4"/>
  <c r="AD42" i="4"/>
  <c r="AJ32" i="4"/>
  <c r="AD22" i="4"/>
  <c r="R32" i="4"/>
  <c r="X22" i="4"/>
  <c r="L12" i="4"/>
  <c r="X52" i="4"/>
  <c r="R42" i="4"/>
  <c r="X32" i="4"/>
  <c r="R22" i="4"/>
  <c r="X42" i="4"/>
  <c r="L22" i="4"/>
  <c r="AJ12" i="4"/>
  <c r="AH44" i="4"/>
  <c r="AD32" i="4"/>
  <c r="L52" i="4"/>
  <c r="V14" i="4"/>
  <c r="U40" i="4"/>
  <c r="AE24" i="4"/>
  <c r="S44" i="4"/>
  <c r="P20" i="4"/>
  <c r="P54" i="4"/>
  <c r="V44" i="4"/>
  <c r="P34" i="4"/>
  <c r="V24" i="4"/>
  <c r="J14" i="4"/>
  <c r="AB24" i="4"/>
  <c r="AH54" i="4"/>
  <c r="J44" i="4"/>
  <c r="P44" i="4"/>
  <c r="J24" i="4"/>
  <c r="V34" i="4"/>
  <c r="P24" i="4"/>
  <c r="J54" i="4"/>
  <c r="V54" i="4"/>
  <c r="J34" i="4"/>
  <c r="AH14" i="4"/>
  <c r="AB44" i="4"/>
  <c r="AB14" i="4"/>
  <c r="AJ42" i="4"/>
  <c r="AH34" i="4"/>
  <c r="AG30" i="4"/>
  <c r="AK34" i="4"/>
  <c r="AM12" i="4"/>
  <c r="AM32" i="4"/>
  <c r="AM42" i="4"/>
  <c r="AE8" i="4"/>
  <c r="S48" i="4"/>
  <c r="M8" i="4"/>
  <c r="AE18" i="4"/>
  <c r="S18" i="4"/>
  <c r="M28" i="4"/>
  <c r="AE38" i="4"/>
  <c r="M48" i="4"/>
  <c r="AE48" i="4"/>
  <c r="Y8" i="4"/>
  <c r="S28" i="4"/>
  <c r="M18" i="4"/>
  <c r="Y28" i="4"/>
  <c r="M38" i="4"/>
  <c r="AK48" i="4"/>
  <c r="AK8" i="4"/>
  <c r="S8" i="4"/>
  <c r="Y18" i="4"/>
  <c r="AK28" i="4"/>
  <c r="Y38" i="4"/>
  <c r="N38" i="3"/>
  <c r="AG14" i="4"/>
  <c r="AA34" i="4"/>
  <c r="O44" i="4"/>
  <c r="AA54" i="4"/>
  <c r="O14" i="4"/>
  <c r="AA14" i="4"/>
  <c r="U24" i="4"/>
  <c r="AM34" i="4"/>
  <c r="AG44" i="4"/>
  <c r="AA44" i="4"/>
  <c r="AM54" i="4"/>
  <c r="O12" i="4"/>
  <c r="U12" i="4"/>
  <c r="O32" i="4"/>
  <c r="AG32" i="4"/>
  <c r="O42" i="4"/>
  <c r="O52" i="4"/>
  <c r="AA24" i="4"/>
  <c r="U44" i="4"/>
  <c r="AM24" i="4"/>
  <c r="O24" i="4"/>
  <c r="AG24" i="4"/>
  <c r="U34" i="4"/>
  <c r="AG54" i="4"/>
  <c r="AM22" i="4"/>
  <c r="AG12" i="4"/>
  <c r="AA32" i="4"/>
  <c r="U42" i="4"/>
  <c r="AA42" i="4"/>
  <c r="V30" i="4"/>
  <c r="AB40" i="4"/>
  <c r="P50" i="4"/>
  <c r="AB10" i="4"/>
  <c r="J20" i="4"/>
  <c r="V50" i="4"/>
  <c r="J10" i="4"/>
  <c r="AH20" i="4"/>
  <c r="V40" i="4"/>
  <c r="AF38" i="3"/>
  <c r="R38" i="3"/>
  <c r="AJ38" i="3"/>
  <c r="R6" i="3"/>
  <c r="AF14" i="3"/>
  <c r="AL14" i="3"/>
  <c r="AJ14" i="3"/>
  <c r="X6" i="3"/>
  <c r="AD22" i="3"/>
  <c r="R22" i="3"/>
  <c r="L6" i="3"/>
  <c r="L30" i="3"/>
  <c r="X30" i="3"/>
  <c r="AD30" i="3"/>
  <c r="AJ6" i="3"/>
  <c r="X22" i="3"/>
  <c r="R14" i="3"/>
  <c r="AL38" i="3"/>
  <c r="T6" i="3"/>
  <c r="T30" i="3"/>
  <c r="Z22" i="3"/>
  <c r="AL6" i="3"/>
  <c r="AF30" i="3"/>
  <c r="AL30" i="3"/>
  <c r="T22" i="3"/>
  <c r="Z30" i="3"/>
  <c r="T38" i="3"/>
  <c r="AD38" i="3"/>
  <c r="L22" i="3"/>
  <c r="AD6" i="3"/>
  <c r="AJ22" i="3"/>
  <c r="AD14" i="3"/>
  <c r="L14" i="3"/>
  <c r="R30" i="3"/>
  <c r="L38" i="3"/>
  <c r="X14" i="3"/>
  <c r="AJ30" i="3"/>
  <c r="N30" i="3"/>
  <c r="Z14" i="3"/>
  <c r="AF6" i="3"/>
  <c r="N22" i="3"/>
  <c r="N14" i="3"/>
  <c r="T14" i="3"/>
  <c r="AL22" i="3"/>
  <c r="N6" i="3"/>
  <c r="AF22" i="3"/>
  <c r="P30" i="4"/>
  <c r="AB20" i="4"/>
  <c r="V20" i="4"/>
  <c r="AB30" i="4"/>
  <c r="J40" i="4"/>
  <c r="AH50" i="4"/>
  <c r="P10" i="4"/>
  <c r="V10" i="4"/>
  <c r="AH10" i="4"/>
  <c r="J30" i="4"/>
  <c r="P40" i="4"/>
  <c r="AH40" i="4"/>
  <c r="V48" i="4"/>
  <c r="Z6" i="3"/>
  <c r="Z38" i="3"/>
  <c r="J18" i="4"/>
  <c r="V28" i="4"/>
  <c r="J8" i="4"/>
  <c r="P38" i="4"/>
  <c r="AB18" i="4"/>
  <c r="P48" i="4"/>
  <c r="P8" i="4"/>
  <c r="V8" i="4"/>
  <c r="P28" i="4"/>
  <c r="V18" i="4"/>
  <c r="AH28" i="4"/>
  <c r="AB38" i="4"/>
  <c r="AB48" i="4"/>
  <c r="AB8" i="4"/>
  <c r="AH8" i="4"/>
  <c r="AB28" i="4"/>
  <c r="AH18" i="4"/>
  <c r="AH38" i="4"/>
  <c r="J48" i="4"/>
  <c r="V38" i="4"/>
  <c r="P18" i="4"/>
  <c r="J38" i="4"/>
  <c r="J28" i="4"/>
  <c r="AH48" i="4"/>
  <c r="U36" i="4"/>
  <c r="AM16" i="4"/>
  <c r="O6" i="4"/>
  <c r="AA46" i="4"/>
  <c r="AG16" i="4"/>
  <c r="AM46" i="4"/>
  <c r="AG6" i="4"/>
  <c r="AG26" i="4"/>
  <c r="L10" i="4"/>
  <c r="AC10" i="4"/>
  <c r="AI10" i="4"/>
  <c r="W10" i="4"/>
  <c r="Q20" i="4"/>
  <c r="Q40" i="4"/>
  <c r="W40" i="4"/>
  <c r="W50" i="4"/>
  <c r="K10" i="4"/>
  <c r="Q30" i="4"/>
  <c r="AI30" i="4"/>
  <c r="K40" i="4"/>
  <c r="K50" i="4"/>
  <c r="K20" i="4"/>
  <c r="AI20" i="4"/>
  <c r="W20" i="4"/>
  <c r="AC20" i="4"/>
  <c r="AC40" i="4"/>
  <c r="AI40" i="4"/>
  <c r="AI50" i="4"/>
  <c r="Q10" i="4"/>
  <c r="AC30" i="4"/>
  <c r="K30" i="4"/>
  <c r="W30" i="4"/>
  <c r="Q50" i="4"/>
  <c r="P49" i="4"/>
  <c r="AA6" i="4"/>
  <c r="AG36" i="4"/>
  <c r="V26" i="4"/>
  <c r="AA26" i="4"/>
  <c r="O16" i="4"/>
  <c r="O36" i="4"/>
  <c r="AG46" i="4"/>
  <c r="AM26" i="4"/>
  <c r="O26" i="4"/>
  <c r="U16" i="4"/>
  <c r="AA36" i="4"/>
  <c r="O46" i="4"/>
  <c r="AH6" i="4"/>
  <c r="U6" i="4"/>
  <c r="AA16" i="4"/>
  <c r="AM6" i="4"/>
  <c r="U26" i="4"/>
  <c r="AM36" i="4"/>
  <c r="AB36" i="4"/>
  <c r="P6" i="4"/>
  <c r="P26" i="4"/>
  <c r="AB46" i="4"/>
  <c r="J16" i="4"/>
  <c r="AB6" i="4"/>
  <c r="AH36" i="4"/>
  <c r="AB26" i="4"/>
  <c r="V16" i="4"/>
  <c r="AH26" i="4"/>
  <c r="J46" i="4"/>
  <c r="J6" i="4"/>
  <c r="P16" i="4"/>
  <c r="V36" i="4"/>
  <c r="AH16" i="4"/>
  <c r="V46" i="4"/>
  <c r="AH46" i="4"/>
  <c r="V6" i="4"/>
  <c r="AB16" i="4"/>
  <c r="J36" i="4"/>
  <c r="J26" i="4"/>
  <c r="P36" i="4"/>
  <c r="AK53" i="4"/>
  <c r="Y53" i="4"/>
  <c r="M53" i="4"/>
  <c r="S53" i="4"/>
  <c r="AK43" i="4"/>
  <c r="Y43" i="4"/>
  <c r="M43" i="4"/>
  <c r="AE53" i="4"/>
  <c r="AE43" i="4"/>
  <c r="S43" i="4"/>
  <c r="AE33" i="4"/>
  <c r="S33" i="4"/>
  <c r="AK33" i="4"/>
  <c r="Y33" i="4"/>
  <c r="M33" i="4"/>
  <c r="AE23" i="4"/>
  <c r="S23" i="4"/>
  <c r="AE13" i="4"/>
  <c r="S13" i="4"/>
  <c r="M23" i="4"/>
  <c r="Y13" i="4"/>
  <c r="Y23" i="4"/>
  <c r="AK13" i="4"/>
  <c r="AK23" i="4"/>
  <c r="M13" i="4"/>
  <c r="AL51" i="4"/>
  <c r="Z51" i="4"/>
  <c r="N51" i="4"/>
  <c r="T51" i="4"/>
  <c r="AF41" i="4"/>
  <c r="T41" i="4"/>
  <c r="N41" i="4"/>
  <c r="AL31" i="4"/>
  <c r="Z31" i="4"/>
  <c r="N31" i="4"/>
  <c r="Z41" i="4"/>
  <c r="T31" i="4"/>
  <c r="AF21" i="4"/>
  <c r="T21" i="4"/>
  <c r="AF11" i="4"/>
  <c r="T11" i="4"/>
  <c r="AF31" i="4"/>
  <c r="AL21" i="4"/>
  <c r="Z21" i="4"/>
  <c r="N21" i="4"/>
  <c r="AL11" i="4"/>
  <c r="AF51" i="4"/>
  <c r="N11" i="4"/>
  <c r="AL41" i="4"/>
  <c r="Z11" i="4"/>
  <c r="AH53" i="4"/>
  <c r="V53" i="4"/>
  <c r="J53" i="4"/>
  <c r="P53" i="4"/>
  <c r="AB43" i="4"/>
  <c r="P43" i="4"/>
  <c r="AB53" i="4"/>
  <c r="V43" i="4"/>
  <c r="AH43" i="4"/>
  <c r="AH33" i="4"/>
  <c r="V33" i="4"/>
  <c r="J33" i="4"/>
  <c r="AB23" i="4"/>
  <c r="P23" i="4"/>
  <c r="AB13" i="4"/>
  <c r="P13" i="4"/>
  <c r="J43" i="4"/>
  <c r="P33" i="4"/>
  <c r="AH23" i="4"/>
  <c r="V23" i="4"/>
  <c r="J23" i="4"/>
  <c r="AH13" i="4"/>
  <c r="V13" i="4"/>
  <c r="J13" i="4"/>
  <c r="AB33" i="4"/>
  <c r="AD51" i="4"/>
  <c r="R51" i="4"/>
  <c r="AJ51" i="4"/>
  <c r="L51" i="4"/>
  <c r="AJ41" i="4"/>
  <c r="X41" i="4"/>
  <c r="L41" i="4"/>
  <c r="X51" i="4"/>
  <c r="R41" i="4"/>
  <c r="AD41" i="4"/>
  <c r="AD31" i="4"/>
  <c r="R31" i="4"/>
  <c r="AJ31" i="4"/>
  <c r="AJ21" i="4"/>
  <c r="X21" i="4"/>
  <c r="L21" i="4"/>
  <c r="AJ11" i="4"/>
  <c r="X11" i="4"/>
  <c r="L11" i="4"/>
  <c r="L31" i="4"/>
  <c r="AD21" i="4"/>
  <c r="R21" i="4"/>
  <c r="AD11" i="4"/>
  <c r="X31" i="4"/>
  <c r="R11" i="4"/>
  <c r="AH55" i="4"/>
  <c r="V55" i="4"/>
  <c r="J55" i="4"/>
  <c r="AH45" i="4"/>
  <c r="V45" i="4"/>
  <c r="J45" i="4"/>
  <c r="AB55" i="4"/>
  <c r="P45" i="4"/>
  <c r="AH35" i="4"/>
  <c r="V35" i="4"/>
  <c r="J35" i="4"/>
  <c r="P55" i="4"/>
  <c r="AB45" i="4"/>
  <c r="AB35" i="4"/>
  <c r="AB25" i="4"/>
  <c r="P25" i="4"/>
  <c r="AB15" i="4"/>
  <c r="P15" i="4"/>
  <c r="AH25" i="4"/>
  <c r="V25" i="4"/>
  <c r="J25" i="4"/>
  <c r="AH15" i="4"/>
  <c r="V15" i="4"/>
  <c r="J15" i="4"/>
  <c r="P35" i="4"/>
  <c r="Q47" i="4"/>
  <c r="W37" i="4"/>
  <c r="AI7" i="4"/>
  <c r="AH51" i="4"/>
  <c r="V51" i="4"/>
  <c r="J51" i="4"/>
  <c r="AB51" i="4"/>
  <c r="AB41" i="4"/>
  <c r="P41" i="4"/>
  <c r="AH41" i="4"/>
  <c r="P51" i="4"/>
  <c r="AH31" i="4"/>
  <c r="V31" i="4"/>
  <c r="J31" i="4"/>
  <c r="J41" i="4"/>
  <c r="V41" i="4"/>
  <c r="AB21" i="4"/>
  <c r="P21" i="4"/>
  <c r="AB11" i="4"/>
  <c r="P11" i="4"/>
  <c r="P31" i="4"/>
  <c r="AB31" i="4"/>
  <c r="AH21" i="4"/>
  <c r="V21" i="4"/>
  <c r="J21" i="4"/>
  <c r="AH11" i="4"/>
  <c r="V11" i="4"/>
  <c r="J11" i="4"/>
  <c r="AD55" i="4"/>
  <c r="R55" i="4"/>
  <c r="AD45" i="4"/>
  <c r="R45" i="4"/>
  <c r="AJ55" i="4"/>
  <c r="L55" i="4"/>
  <c r="X45" i="4"/>
  <c r="L45" i="4"/>
  <c r="X55" i="4"/>
  <c r="AJ45" i="4"/>
  <c r="AD35" i="4"/>
  <c r="R35" i="4"/>
  <c r="L35" i="4"/>
  <c r="AJ25" i="4"/>
  <c r="X25" i="4"/>
  <c r="L25" i="4"/>
  <c r="AJ15" i="4"/>
  <c r="X15" i="4"/>
  <c r="L15" i="4"/>
  <c r="X35" i="4"/>
  <c r="AJ35" i="4"/>
  <c r="AD25" i="4"/>
  <c r="R25" i="4"/>
  <c r="AD15" i="4"/>
  <c r="R15" i="4"/>
  <c r="AG53" i="4"/>
  <c r="U53" i="4"/>
  <c r="AA53" i="4"/>
  <c r="AG43" i="4"/>
  <c r="U43" i="4"/>
  <c r="AM53" i="4"/>
  <c r="O53" i="4"/>
  <c r="AM43" i="4"/>
  <c r="AA43" i="4"/>
  <c r="O43" i="4"/>
  <c r="AM33" i="4"/>
  <c r="AA33" i="4"/>
  <c r="O33" i="4"/>
  <c r="AG33" i="4"/>
  <c r="U33" i="4"/>
  <c r="AM23" i="4"/>
  <c r="AA23" i="4"/>
  <c r="O23" i="4"/>
  <c r="AM13" i="4"/>
  <c r="AA13" i="4"/>
  <c r="O13" i="4"/>
  <c r="U13" i="4"/>
  <c r="U23" i="4"/>
  <c r="AG13" i="4"/>
  <c r="AG23" i="4"/>
  <c r="AD53" i="4"/>
  <c r="R53" i="4"/>
  <c r="X53" i="4"/>
  <c r="AJ43" i="4"/>
  <c r="X43" i="4"/>
  <c r="L43" i="4"/>
  <c r="R43" i="4"/>
  <c r="AD33" i="4"/>
  <c r="R33" i="4"/>
  <c r="L53" i="4"/>
  <c r="AD43" i="4"/>
  <c r="X33" i="4"/>
  <c r="AJ23" i="4"/>
  <c r="X23" i="4"/>
  <c r="L23" i="4"/>
  <c r="AJ13" i="4"/>
  <c r="X13" i="4"/>
  <c r="L13" i="4"/>
  <c r="AJ53" i="4"/>
  <c r="AJ33" i="4"/>
  <c r="AD23" i="4"/>
  <c r="R23" i="4"/>
  <c r="AD13" i="4"/>
  <c r="R13" i="4"/>
  <c r="L33" i="4"/>
  <c r="AG47" i="4"/>
  <c r="U47" i="4"/>
  <c r="AM47" i="4"/>
  <c r="O47" i="4"/>
  <c r="AA47" i="4"/>
  <c r="AM37" i="4"/>
  <c r="AA37" i="4"/>
  <c r="O37" i="4"/>
  <c r="AG37" i="4"/>
  <c r="U37" i="4"/>
  <c r="AM27" i="4"/>
  <c r="AA27" i="4"/>
  <c r="O27" i="4"/>
  <c r="AM17" i="4"/>
  <c r="AA17" i="4"/>
  <c r="O17" i="4"/>
  <c r="U27" i="4"/>
  <c r="AG17" i="4"/>
  <c r="AG7" i="4"/>
  <c r="U7" i="4"/>
  <c r="AG27" i="4"/>
  <c r="AM7" i="4"/>
  <c r="AA7" i="4"/>
  <c r="O7" i="4"/>
  <c r="U17" i="4"/>
  <c r="AC53" i="4"/>
  <c r="Q53" i="4"/>
  <c r="AI53" i="4"/>
  <c r="K53" i="4"/>
  <c r="AC43" i="4"/>
  <c r="Q43" i="4"/>
  <c r="W53" i="4"/>
  <c r="AI43" i="4"/>
  <c r="W43" i="4"/>
  <c r="K43" i="4"/>
  <c r="AI33" i="4"/>
  <c r="W33" i="4"/>
  <c r="K33" i="4"/>
  <c r="AC33" i="4"/>
  <c r="Q33" i="4"/>
  <c r="AI23" i="4"/>
  <c r="W23" i="4"/>
  <c r="K23" i="4"/>
  <c r="AI13" i="4"/>
  <c r="W13" i="4"/>
  <c r="K13" i="4"/>
  <c r="AC23" i="4"/>
  <c r="Q13" i="4"/>
  <c r="Q23" i="4"/>
  <c r="AC13" i="4"/>
  <c r="AL47" i="4"/>
  <c r="Z47" i="4"/>
  <c r="N47" i="4"/>
  <c r="T47" i="4"/>
  <c r="AL37" i="4"/>
  <c r="Z37" i="4"/>
  <c r="N37" i="4"/>
  <c r="AF47" i="4"/>
  <c r="AF37" i="4"/>
  <c r="AF27" i="4"/>
  <c r="T27" i="4"/>
  <c r="AF17" i="4"/>
  <c r="T17" i="4"/>
  <c r="AL27" i="4"/>
  <c r="Z27" i="4"/>
  <c r="N27" i="4"/>
  <c r="AL17" i="4"/>
  <c r="Z17" i="4"/>
  <c r="N17" i="4"/>
  <c r="T37" i="4"/>
  <c r="AF7" i="4"/>
  <c r="T7" i="4"/>
  <c r="AL7" i="4"/>
  <c r="Z7" i="4"/>
  <c r="N7" i="4"/>
  <c r="AL55" i="4"/>
  <c r="Z55" i="4"/>
  <c r="N55" i="4"/>
  <c r="AL45" i="4"/>
  <c r="Z45" i="4"/>
  <c r="N45" i="4"/>
  <c r="T55" i="4"/>
  <c r="AF45" i="4"/>
  <c r="AF55" i="4"/>
  <c r="AL35" i="4"/>
  <c r="Z35" i="4"/>
  <c r="N35" i="4"/>
  <c r="AF25" i="4"/>
  <c r="T25" i="4"/>
  <c r="AF15" i="4"/>
  <c r="T15" i="4"/>
  <c r="T45" i="4"/>
  <c r="T35" i="4"/>
  <c r="AL25" i="4"/>
  <c r="Z25" i="4"/>
  <c r="N25" i="4"/>
  <c r="AL15" i="4"/>
  <c r="Z15" i="4"/>
  <c r="N15" i="4"/>
  <c r="AF35" i="4"/>
  <c r="AL53" i="4"/>
  <c r="Z53" i="4"/>
  <c r="N53" i="4"/>
  <c r="AF53" i="4"/>
  <c r="AF43" i="4"/>
  <c r="T43" i="4"/>
  <c r="AL43" i="4"/>
  <c r="T53" i="4"/>
  <c r="AL33" i="4"/>
  <c r="Z33" i="4"/>
  <c r="N33" i="4"/>
  <c r="N43" i="4"/>
  <c r="Z43" i="4"/>
  <c r="AF23" i="4"/>
  <c r="T23" i="4"/>
  <c r="AF13" i="4"/>
  <c r="T13" i="4"/>
  <c r="T33" i="4"/>
  <c r="AF33" i="4"/>
  <c r="AL23" i="4"/>
  <c r="Z23" i="4"/>
  <c r="N23" i="4"/>
  <c r="AL13" i="4"/>
  <c r="Z13" i="4"/>
  <c r="N13" i="4"/>
  <c r="AK47" i="4"/>
  <c r="Y47" i="4"/>
  <c r="M47" i="4"/>
  <c r="AE47" i="4"/>
  <c r="S47" i="4"/>
  <c r="AE37" i="4"/>
  <c r="S37" i="4"/>
  <c r="AK37" i="4"/>
  <c r="Y37" i="4"/>
  <c r="M37" i="4"/>
  <c r="AE27" i="4"/>
  <c r="S27" i="4"/>
  <c r="AE17" i="4"/>
  <c r="S17" i="4"/>
  <c r="AK27" i="4"/>
  <c r="AK7" i="4"/>
  <c r="Y7" i="4"/>
  <c r="M7" i="4"/>
  <c r="M17" i="4"/>
  <c r="M27" i="4"/>
  <c r="Y17" i="4"/>
  <c r="AE7" i="4"/>
  <c r="S7" i="4"/>
  <c r="Y27" i="4"/>
  <c r="AK17" i="4"/>
  <c r="AC55" i="4"/>
  <c r="Q55" i="4"/>
  <c r="AC45" i="4"/>
  <c r="Q45" i="4"/>
  <c r="W55" i="4"/>
  <c r="AI45" i="4"/>
  <c r="K45" i="4"/>
  <c r="AI55" i="4"/>
  <c r="K55" i="4"/>
  <c r="W45" i="4"/>
  <c r="AI35" i="4"/>
  <c r="W35" i="4"/>
  <c r="K35" i="4"/>
  <c r="AC35" i="4"/>
  <c r="Q35" i="4"/>
  <c r="AI25" i="4"/>
  <c r="W25" i="4"/>
  <c r="K25" i="4"/>
  <c r="AI15" i="4"/>
  <c r="W15" i="4"/>
  <c r="K15" i="4"/>
  <c r="Q25" i="4"/>
  <c r="AC15" i="4"/>
  <c r="AC25" i="4"/>
  <c r="Q15" i="4"/>
  <c r="AC51" i="4"/>
  <c r="Q51" i="4"/>
  <c r="W51" i="4"/>
  <c r="AC41" i="4"/>
  <c r="Q41" i="4"/>
  <c r="AI51" i="4"/>
  <c r="K51" i="4"/>
  <c r="AI41" i="4"/>
  <c r="W41" i="4"/>
  <c r="K41" i="4"/>
  <c r="AI31" i="4"/>
  <c r="W31" i="4"/>
  <c r="K31" i="4"/>
  <c r="AC31" i="4"/>
  <c r="Q31" i="4"/>
  <c r="AI21" i="4"/>
  <c r="W21" i="4"/>
  <c r="K21" i="4"/>
  <c r="AI11" i="4"/>
  <c r="W11" i="4"/>
  <c r="K11" i="4"/>
  <c r="Q11" i="4"/>
  <c r="Q21" i="4"/>
  <c r="AC11" i="4"/>
  <c r="AC21" i="4"/>
  <c r="AK51" i="4"/>
  <c r="Y51" i="4"/>
  <c r="M51" i="4"/>
  <c r="AE51" i="4"/>
  <c r="AK41" i="4"/>
  <c r="Y41" i="4"/>
  <c r="M41" i="4"/>
  <c r="S51" i="4"/>
  <c r="AE41" i="4"/>
  <c r="S41" i="4"/>
  <c r="AE31" i="4"/>
  <c r="S31" i="4"/>
  <c r="AK31" i="4"/>
  <c r="Y31" i="4"/>
  <c r="M31" i="4"/>
  <c r="AE21" i="4"/>
  <c r="S21" i="4"/>
  <c r="AE11" i="4"/>
  <c r="S11" i="4"/>
  <c r="Y21" i="4"/>
  <c r="AK11" i="4"/>
  <c r="Y11" i="4"/>
  <c r="AK21" i="4"/>
  <c r="M11" i="4"/>
  <c r="M21" i="4"/>
  <c r="AG55" i="4"/>
  <c r="U55" i="4"/>
  <c r="AG45" i="4"/>
  <c r="U45" i="4"/>
  <c r="AM55" i="4"/>
  <c r="O55" i="4"/>
  <c r="AA45" i="4"/>
  <c r="AA55" i="4"/>
  <c r="AM45" i="4"/>
  <c r="O45" i="4"/>
  <c r="AM35" i="4"/>
  <c r="AA35" i="4"/>
  <c r="O35" i="4"/>
  <c r="AG35" i="4"/>
  <c r="U35" i="4"/>
  <c r="AM25" i="4"/>
  <c r="AA25" i="4"/>
  <c r="O25" i="4"/>
  <c r="AM15" i="4"/>
  <c r="AA15" i="4"/>
  <c r="O15" i="4"/>
  <c r="AG25" i="4"/>
  <c r="U15" i="4"/>
  <c r="U25" i="4"/>
  <c r="AG15" i="4"/>
  <c r="AG51" i="4"/>
  <c r="U51" i="4"/>
  <c r="AM51" i="4"/>
  <c r="O51" i="4"/>
  <c r="AG41" i="4"/>
  <c r="U41" i="4"/>
  <c r="AA51" i="4"/>
  <c r="AM41" i="4"/>
  <c r="AA41" i="4"/>
  <c r="O41" i="4"/>
  <c r="AM31" i="4"/>
  <c r="AA31" i="4"/>
  <c r="O31" i="4"/>
  <c r="AG31" i="4"/>
  <c r="U31" i="4"/>
  <c r="AM21" i="4"/>
  <c r="AA21" i="4"/>
  <c r="O21" i="4"/>
  <c r="AM11" i="4"/>
  <c r="AA11" i="4"/>
  <c r="O11" i="4"/>
  <c r="U21" i="4"/>
  <c r="AG11" i="4"/>
  <c r="AG21" i="4"/>
  <c r="U11" i="4"/>
  <c r="AK55" i="4"/>
  <c r="Y55" i="4"/>
  <c r="M55" i="4"/>
  <c r="AK45" i="4"/>
  <c r="Y45" i="4"/>
  <c r="M45" i="4"/>
  <c r="AE55" i="4"/>
  <c r="S45" i="4"/>
  <c r="S55" i="4"/>
  <c r="AE45" i="4"/>
  <c r="AE35" i="4"/>
  <c r="S35" i="4"/>
  <c r="AK35" i="4"/>
  <c r="Y35" i="4"/>
  <c r="M35" i="4"/>
  <c r="AE25" i="4"/>
  <c r="S25" i="4"/>
  <c r="AE15" i="4"/>
  <c r="S15" i="4"/>
  <c r="M15" i="4"/>
  <c r="M25" i="4"/>
  <c r="Y15" i="4"/>
  <c r="Y25" i="4"/>
  <c r="AK15" i="4"/>
  <c r="AK25" i="4"/>
  <c r="AA17" i="2" l="1"/>
  <c r="AC17" i="2" s="1"/>
  <c r="AB18" i="2"/>
  <c r="AA18" i="2" s="1"/>
  <c r="AC18" i="2" s="1"/>
  <c r="P46" i="4"/>
  <c r="R20" i="4"/>
  <c r="R40" i="4"/>
  <c r="L40" i="4"/>
  <c r="AD10" i="4"/>
  <c r="AD50" i="4"/>
  <c r="AJ50" i="4"/>
  <c r="X40" i="4"/>
  <c r="X20" i="4"/>
  <c r="AD30" i="4"/>
  <c r="L30" i="4"/>
  <c r="L20" i="4"/>
  <c r="AJ40" i="4"/>
  <c r="L50" i="4"/>
  <c r="X10" i="4"/>
  <c r="AJ10" i="4"/>
  <c r="X30" i="4"/>
  <c r="R30" i="4"/>
  <c r="AJ20" i="4"/>
  <c r="AJ30" i="4"/>
  <c r="AD40" i="4"/>
  <c r="R50" i="4"/>
  <c r="R10" i="4"/>
  <c r="AD20" i="4"/>
  <c r="AC7" i="4"/>
  <c r="W27" i="4"/>
  <c r="Q27" i="4"/>
  <c r="W17" i="4"/>
  <c r="Q37" i="4"/>
  <c r="AI47" i="4"/>
  <c r="AC27" i="4"/>
  <c r="K17" i="4"/>
  <c r="AI27" i="4"/>
  <c r="AI37" i="4"/>
  <c r="W7" i="4"/>
  <c r="Q7" i="4"/>
  <c r="AI17" i="4"/>
  <c r="K37" i="4"/>
  <c r="W47" i="4"/>
  <c r="K7" i="4"/>
  <c r="AC17" i="4"/>
  <c r="Q17" i="4"/>
  <c r="K27" i="4"/>
  <c r="AC37" i="4"/>
  <c r="K47" i="4"/>
  <c r="AI48" i="4"/>
  <c r="W18" i="4"/>
  <c r="J47" i="4"/>
  <c r="R27" i="4"/>
  <c r="AI8" i="4"/>
  <c r="W38" i="4"/>
  <c r="K28" i="4"/>
  <c r="AI18" i="4"/>
  <c r="AI38" i="4"/>
  <c r="K18" i="4"/>
  <c r="AC18" i="4"/>
  <c r="AC48" i="4"/>
  <c r="AI28" i="4"/>
  <c r="Q28" i="4"/>
  <c r="Q48" i="4"/>
  <c r="Q8" i="4"/>
  <c r="K8" i="4"/>
  <c r="W28" i="4"/>
  <c r="AC28" i="4"/>
  <c r="Q38" i="4"/>
  <c r="K48" i="4"/>
  <c r="AC8" i="4"/>
  <c r="W8" i="4"/>
  <c r="Q18" i="4"/>
  <c r="K38" i="4"/>
  <c r="AC38" i="4"/>
  <c r="W48" i="4"/>
  <c r="AH9" i="4"/>
  <c r="AB49" i="4"/>
  <c r="V49" i="4"/>
  <c r="AH49" i="4"/>
  <c r="AH19" i="4"/>
  <c r="AB9" i="4"/>
  <c r="P29" i="4"/>
  <c r="V19" i="4"/>
  <c r="J39" i="4"/>
  <c r="P9" i="4"/>
  <c r="V29" i="4"/>
  <c r="V39" i="4"/>
  <c r="AB19" i="4"/>
  <c r="P39" i="4"/>
  <c r="J9" i="4"/>
  <c r="J19" i="4"/>
  <c r="AH29" i="4"/>
  <c r="AB29" i="4"/>
  <c r="J49" i="4"/>
  <c r="V9" i="4"/>
  <c r="AH39" i="4"/>
  <c r="J29" i="4"/>
  <c r="P19" i="4"/>
  <c r="AB39" i="4"/>
  <c r="AI46" i="4"/>
  <c r="L6" i="4"/>
  <c r="K36" i="4"/>
  <c r="R46" i="4"/>
  <c r="AJ46" i="4"/>
  <c r="R16" i="4"/>
  <c r="X46" i="4"/>
  <c r="AD46" i="4"/>
  <c r="X16" i="4"/>
  <c r="AD16" i="4"/>
  <c r="AJ36" i="4"/>
  <c r="AJ26" i="4"/>
  <c r="L16" i="4"/>
  <c r="R6" i="4"/>
  <c r="X26" i="4"/>
  <c r="X6" i="4"/>
  <c r="X36" i="4"/>
  <c r="R36" i="4"/>
  <c r="L36" i="4"/>
  <c r="AJ6" i="4"/>
  <c r="L26" i="4"/>
  <c r="AD36" i="4"/>
  <c r="AD26" i="4"/>
  <c r="R26" i="4"/>
  <c r="L46" i="4"/>
  <c r="AD6" i="4"/>
  <c r="AJ16" i="4"/>
  <c r="Q36" i="4" l="1"/>
  <c r="AC26" i="4"/>
  <c r="Q26" i="4"/>
  <c r="W16" i="4"/>
  <c r="K46" i="4"/>
  <c r="AC36" i="4"/>
  <c r="W46" i="4"/>
  <c r="AI6" i="4"/>
  <c r="AC16" i="4"/>
  <c r="Q6" i="4"/>
  <c r="Q46" i="4"/>
  <c r="K16" i="4"/>
  <c r="AI26" i="4"/>
  <c r="AC6" i="4"/>
  <c r="AI16" i="4"/>
  <c r="K26" i="4"/>
  <c r="W36" i="4"/>
  <c r="Q16" i="4"/>
  <c r="AC46" i="4"/>
  <c r="K6" i="4"/>
  <c r="W6" i="4"/>
  <c r="W26" i="4"/>
  <c r="AI36" i="4"/>
  <c r="X47" i="4"/>
  <c r="V27" i="4"/>
  <c r="P47" i="4"/>
  <c r="P17" i="4"/>
  <c r="P7" i="4"/>
  <c r="J7" i="4"/>
  <c r="AH27" i="4"/>
  <c r="AB17" i="4"/>
  <c r="L37" i="4"/>
  <c r="L17" i="4"/>
  <c r="V17" i="4"/>
  <c r="X37" i="4"/>
  <c r="AH47" i="4"/>
  <c r="P37" i="4"/>
  <c r="AD17" i="4"/>
  <c r="R17" i="4"/>
  <c r="V37" i="4"/>
  <c r="AH7" i="4"/>
  <c r="AB47" i="4"/>
  <c r="J17" i="4"/>
  <c r="AB7" i="4"/>
  <c r="AH37" i="4"/>
  <c r="J27" i="4"/>
  <c r="AB27" i="4"/>
  <c r="P27" i="4"/>
  <c r="AD27" i="4"/>
  <c r="R47" i="4"/>
  <c r="J37" i="4"/>
  <c r="V7" i="4"/>
  <c r="L47" i="4"/>
  <c r="AB37" i="4"/>
  <c r="V47" i="4"/>
  <c r="AD47" i="4"/>
  <c r="AH17" i="4"/>
  <c r="AJ47" i="4"/>
  <c r="X27" i="4"/>
  <c r="AD37" i="4"/>
  <c r="X7" i="4"/>
  <c r="AJ27" i="4"/>
  <c r="AJ37" i="4"/>
  <c r="R37" i="4"/>
  <c r="L7" i="4"/>
  <c r="AJ7" i="4"/>
  <c r="AD7" i="4"/>
  <c r="L27" i="4"/>
  <c r="R7" i="4"/>
  <c r="X17" i="4"/>
  <c r="AJ17" i="4"/>
  <c r="AJ48" i="4"/>
  <c r="R48" i="4"/>
  <c r="R38" i="4"/>
  <c r="R18" i="4"/>
  <c r="L28" i="4"/>
  <c r="AD8" i="4"/>
  <c r="L8" i="4"/>
  <c r="L48" i="4"/>
  <c r="R28" i="4"/>
  <c r="X18" i="4"/>
  <c r="X48" i="4"/>
  <c r="AJ38" i="4"/>
  <c r="AD28" i="4"/>
  <c r="AD38" i="4"/>
  <c r="AJ18" i="4"/>
  <c r="R8" i="4"/>
  <c r="X38" i="4"/>
  <c r="AJ28" i="4"/>
  <c r="AJ8" i="4"/>
  <c r="AD48" i="4"/>
  <c r="L38" i="4"/>
  <c r="AD18" i="4"/>
  <c r="X28" i="4"/>
  <c r="L18" i="4"/>
  <c r="X8" i="4"/>
  <c r="R39" i="4"/>
  <c r="AI49" i="4"/>
  <c r="W49" i="4"/>
  <c r="AI29" i="4"/>
  <c r="W19" i="4"/>
  <c r="Q19" i="4"/>
  <c r="W9" i="4"/>
  <c r="W39" i="4"/>
  <c r="Q39" i="4"/>
  <c r="AI19" i="4"/>
  <c r="AI9" i="4"/>
  <c r="K49" i="4"/>
  <c r="AI39" i="4"/>
  <c r="W29" i="4"/>
  <c r="K19" i="4"/>
  <c r="Q29" i="4"/>
  <c r="K9" i="4"/>
  <c r="AC49" i="4"/>
  <c r="K29" i="4"/>
  <c r="AC9" i="4"/>
  <c r="AC29" i="4"/>
  <c r="Q49" i="4"/>
  <c r="K39" i="4"/>
  <c r="Q9" i="4"/>
  <c r="AC39" i="4"/>
  <c r="AC19" i="4"/>
  <c r="X49" i="4"/>
  <c r="AD39" i="4"/>
  <c r="M46" i="4"/>
  <c r="AK36" i="4"/>
  <c r="S26" i="4"/>
  <c r="AE16" i="4"/>
  <c r="M26" i="4"/>
  <c r="AK6" i="4"/>
  <c r="M6" i="4"/>
  <c r="Y6" i="4"/>
  <c r="AK16" i="4"/>
  <c r="M16" i="4"/>
  <c r="Y36" i="4"/>
  <c r="AE6" i="4"/>
  <c r="S46" i="4"/>
  <c r="Y46" i="4"/>
  <c r="Y26" i="4"/>
  <c r="AK26" i="4"/>
  <c r="AE26" i="4"/>
  <c r="AE46" i="4"/>
  <c r="M36" i="4"/>
  <c r="Y16" i="4"/>
  <c r="S36" i="4"/>
  <c r="AK46" i="4"/>
  <c r="S16" i="4"/>
  <c r="AE36" i="4"/>
  <c r="S6" i="4"/>
  <c r="AD29" i="4" l="1"/>
  <c r="AD49" i="4"/>
  <c r="AJ19" i="4"/>
  <c r="AJ39" i="4"/>
  <c r="X29" i="4"/>
  <c r="L49" i="4"/>
  <c r="AJ9" i="4"/>
  <c r="AD9" i="4"/>
  <c r="L29" i="4"/>
  <c r="X39" i="4"/>
  <c r="R19" i="4"/>
  <c r="L9" i="4"/>
  <c r="X9" i="4"/>
  <c r="X19" i="4"/>
  <c r="R49" i="4"/>
  <c r="AJ49" i="4"/>
  <c r="AD19" i="4"/>
  <c r="R9" i="4"/>
  <c r="AJ29" i="4"/>
  <c r="L19" i="4"/>
  <c r="L39" i="4"/>
  <c r="R29" i="4"/>
  <c r="AK39" i="4"/>
  <c r="Z36" i="4"/>
  <c r="AL26" i="4"/>
  <c r="AL46" i="4"/>
  <c r="N16" i="4"/>
  <c r="N36" i="4"/>
  <c r="T46" i="4"/>
  <c r="N26" i="4"/>
  <c r="T6" i="4"/>
  <c r="AF6" i="4"/>
  <c r="Z46" i="4"/>
  <c r="T26" i="4"/>
  <c r="AL6" i="4"/>
  <c r="AL36" i="4"/>
  <c r="Z26" i="4"/>
  <c r="Z16" i="4"/>
  <c r="T16" i="4"/>
  <c r="T36" i="4"/>
  <c r="N46" i="4"/>
  <c r="N6" i="4"/>
  <c r="Z6" i="4"/>
  <c r="AF36" i="4"/>
  <c r="AF26" i="4"/>
  <c r="AF46" i="4"/>
  <c r="AL16" i="4"/>
  <c r="AF16" i="4"/>
  <c r="M9" i="4" l="1"/>
  <c r="M39" i="4"/>
  <c r="Y29" i="4"/>
  <c r="Y49" i="4"/>
  <c r="M49" i="4"/>
  <c r="S49" i="4"/>
  <c r="S9" i="4"/>
  <c r="AK9" i="4"/>
  <c r="Y9" i="4"/>
  <c r="AK29" i="4"/>
  <c r="AE19" i="4"/>
  <c r="AE49" i="4"/>
  <c r="S19" i="4"/>
  <c r="AE39" i="4"/>
  <c r="S39" i="4"/>
  <c r="M29" i="4"/>
  <c r="Y19" i="4"/>
  <c r="AK49" i="4"/>
  <c r="T49" i="4"/>
  <c r="AK19" i="4"/>
  <c r="AE29" i="4"/>
  <c r="AE9" i="4"/>
  <c r="Y39" i="4"/>
  <c r="S29" i="4"/>
  <c r="M19" i="4"/>
  <c r="N29" i="4" l="1"/>
  <c r="AF49" i="4"/>
  <c r="Z9" i="4"/>
  <c r="N19" i="4"/>
  <c r="Z39" i="4"/>
  <c r="AL39" i="4"/>
  <c r="AF29" i="4"/>
  <c r="Z29" i="4"/>
  <c r="AL9" i="4"/>
  <c r="T9" i="4"/>
  <c r="AF39" i="4"/>
  <c r="N49" i="4"/>
  <c r="AF19" i="4"/>
  <c r="AL49" i="4"/>
  <c r="T29" i="4"/>
  <c r="AL29" i="4"/>
  <c r="AL19" i="4"/>
  <c r="Z49" i="4"/>
  <c r="N9" i="4"/>
  <c r="T39" i="4"/>
  <c r="N39" i="4"/>
  <c r="T19" i="4"/>
  <c r="Z19" i="4"/>
  <c r="AF9" i="4"/>
  <c r="U49" i="4"/>
  <c r="AM49" i="4"/>
  <c r="O39" i="4"/>
  <c r="AM19" i="4"/>
  <c r="AG9" i="4"/>
  <c r="AG29" i="4"/>
  <c r="AA29" i="4"/>
  <c r="U39" i="4"/>
  <c r="O29" i="4"/>
  <c r="AA49" i="4"/>
  <c r="O49" i="4"/>
  <c r="AM29" i="4"/>
  <c r="AA19" i="4"/>
  <c r="U9" i="4"/>
  <c r="AM9" i="4"/>
  <c r="AG39" i="4"/>
  <c r="O19" i="4"/>
  <c r="AA9" i="4"/>
  <c r="AG49" i="4"/>
  <c r="AG19" i="4"/>
  <c r="AM39" i="4"/>
  <c r="U29" i="4"/>
  <c r="AA39" i="4"/>
  <c r="U19" i="4"/>
  <c r="O9" i="4"/>
</calcChain>
</file>

<file path=xl/sharedStrings.xml><?xml version="1.0" encoding="utf-8"?>
<sst xmlns="http://schemas.openxmlformats.org/spreadsheetml/2006/main" count="242" uniqueCount="180">
  <si>
    <t>Impacto</t>
  </si>
  <si>
    <t>Causa Inmediata</t>
  </si>
  <si>
    <t>Causa Raíz</t>
  </si>
  <si>
    <t>Descripción del Riesgo</t>
  </si>
  <si>
    <t>Zona de Riesgo Inherente</t>
  </si>
  <si>
    <t>Descripción del Control</t>
  </si>
  <si>
    <t>Afectación</t>
  </si>
  <si>
    <t>Tratamiento</t>
  </si>
  <si>
    <t>Objetivo:</t>
  </si>
  <si>
    <t>Identificación del riesgo</t>
  </si>
  <si>
    <t>Análisis del riesgo inherente</t>
  </si>
  <si>
    <t>Evaluación del riesgo - Valoración de los controles</t>
  </si>
  <si>
    <t>Evaluación del riesgo - Nivel del riesgo residual</t>
  </si>
  <si>
    <t xml:space="preserve">Referencia </t>
  </si>
  <si>
    <t>Frecuencia con la cual se realiza la actividad</t>
  </si>
  <si>
    <t>Probabilidad Inherente</t>
  </si>
  <si>
    <t>%</t>
  </si>
  <si>
    <t>Criterios de impacto</t>
  </si>
  <si>
    <t>Observación de criterio</t>
  </si>
  <si>
    <t>Impacto 
Inherente</t>
  </si>
  <si>
    <t>No. Control</t>
  </si>
  <si>
    <t>Atributos</t>
  </si>
  <si>
    <t>Probabilidad Residual</t>
  </si>
  <si>
    <t>Probabilidad Residual Final</t>
  </si>
  <si>
    <t>Impacto Residual Final</t>
  </si>
  <si>
    <t>Zona de Riesgo Final</t>
  </si>
  <si>
    <t>Tipo</t>
  </si>
  <si>
    <t>Implementación</t>
  </si>
  <si>
    <t>Calificación</t>
  </si>
  <si>
    <t>Documentación</t>
  </si>
  <si>
    <t>Frecuencia</t>
  </si>
  <si>
    <t>Evidencia</t>
  </si>
  <si>
    <t>Matriz de Calor Inherente</t>
  </si>
  <si>
    <t>Probabilidad</t>
  </si>
  <si>
    <t>Muy Alta
100%</t>
  </si>
  <si>
    <t>Extremo</t>
  </si>
  <si>
    <t>Alta
80%</t>
  </si>
  <si>
    <t>Alto</t>
  </si>
  <si>
    <t>Media
60%</t>
  </si>
  <si>
    <t>Moderado</t>
  </si>
  <si>
    <t>Baja
40%</t>
  </si>
  <si>
    <t>Bajo</t>
  </si>
  <si>
    <t>Muy Baja
20%</t>
  </si>
  <si>
    <t>Leve
20%</t>
  </si>
  <si>
    <t>Menor
40%</t>
  </si>
  <si>
    <t>Moderado
60%</t>
  </si>
  <si>
    <t>Mayor
80%</t>
  </si>
  <si>
    <t>Catastrófico
100%</t>
  </si>
  <si>
    <t xml:space="preserve"> Matriz de Calor Residual</t>
  </si>
  <si>
    <t>Tabla Criterios para definir el nivel de probabilidad</t>
  </si>
  <si>
    <t>Frecuencia de la Actividad</t>
  </si>
  <si>
    <t>Muy Baja</t>
  </si>
  <si>
    <t>La actividad que conlleva el riesgo se ejecuta como máximos 2 veces por año</t>
  </si>
  <si>
    <t>Baja</t>
  </si>
  <si>
    <t>La actividad que conlleva el riesgo se ejecuta de 3 a 24 veces por año</t>
  </si>
  <si>
    <t>Media</t>
  </si>
  <si>
    <t>La actividad que conlleva el riesgo se ejecuta de 24 a 500 veces por año</t>
  </si>
  <si>
    <t>Alta</t>
  </si>
  <si>
    <t>La actividad que conlleva el riesgo se ejecuta mínimo 500 veces al año y máximo 5000 veces por año</t>
  </si>
  <si>
    <t>Muy Alta</t>
  </si>
  <si>
    <t>La actividad que conlleva el riesgo se ejecuta más de 5000 veces por año</t>
  </si>
  <si>
    <t>Tabla Criterios para definir el nivel de impacto</t>
  </si>
  <si>
    <t>Afectación Económica (o presupuestal)</t>
  </si>
  <si>
    <t>Pérdida Reputacional</t>
  </si>
  <si>
    <t>Insignificante</t>
  </si>
  <si>
    <t>Leve 20%</t>
  </si>
  <si>
    <t xml:space="preserve">Afectación menor a 10 SMLMV </t>
  </si>
  <si>
    <t>El riesgo afecta la imagen de alguna área de la organización</t>
  </si>
  <si>
    <t>Menor</t>
  </si>
  <si>
    <t xml:space="preserve">Menor-40% </t>
  </si>
  <si>
    <t xml:space="preserve">Entre 10 y 50 SMLMV </t>
  </si>
  <si>
    <t>El riesgo afecta la imagen de la entidad internamente, de conocimiento general, nivel interno, de junta dircetiva y accionistas y/o de provedores</t>
  </si>
  <si>
    <t>Moderado 60%</t>
  </si>
  <si>
    <t xml:space="preserve">Entre 50 y 100 SMLMV </t>
  </si>
  <si>
    <t>Mayor</t>
  </si>
  <si>
    <t>Mayor 80%</t>
  </si>
  <si>
    <t xml:space="preserve">Entre 100 y 500 SMLMV </t>
  </si>
  <si>
    <t>Catastrófico</t>
  </si>
  <si>
    <t>Catastrófico 100%</t>
  </si>
  <si>
    <t xml:space="preserve">Mayor a 500 SMLMV </t>
  </si>
  <si>
    <t>El riesgo afecta la imagen de la entidad a nivel nacional, con efecto publicitarios sostenible a nivel país</t>
  </si>
  <si>
    <t>Afectación_Económica_o_presupuestal</t>
  </si>
  <si>
    <t xml:space="preserve">     Afectación menor a 10 SMLMV .</t>
  </si>
  <si>
    <t xml:space="preserve">     El riesgo afecta la imagen de alguna área de la organización</t>
  </si>
  <si>
    <t>Pérdida_Reputacional</t>
  </si>
  <si>
    <t xml:space="preserve">     Entre 10 y 50 SMLMV </t>
  </si>
  <si>
    <t xml:space="preserve">     El riesgo afecta la imagen de la entidad internamente, de conocimiento general, nivel interno, de junta dircetiva y accionistas y/o de provedores</t>
  </si>
  <si>
    <t xml:space="preserve">     Entre 50 y 100 SMLMV </t>
  </si>
  <si>
    <t xml:space="preserve">     El riesgo afecta la imagen de la entidad con algunos usuarios de relevancia frente al logro de los objetivos</t>
  </si>
  <si>
    <t xml:space="preserve">     Entre 100 y 500 SMLMV </t>
  </si>
  <si>
    <t xml:space="preserve">     El riesgo afecta la imagen de de la entidad con efecto publicitario sostenido a nivel de sector administrativo, nivel departamental o municipal</t>
  </si>
  <si>
    <t xml:space="preserve">     Mayor a 500 SMLMV </t>
  </si>
  <si>
    <t xml:space="preserve">     El riesgo afecta la imagen de la entidad a nivel nacional, con efecto publicitarios sostenible a nivel país</t>
  </si>
  <si>
    <t>Criterios</t>
  </si>
  <si>
    <t>Subcriterios</t>
  </si>
  <si>
    <t>Afectación Económica o presupuestal</t>
  </si>
  <si>
    <t>Afectación menor a 10 SMLMV .</t>
  </si>
  <si>
    <t>Tabla Atributos de para el diseño del control</t>
  </si>
  <si>
    <t>Características</t>
  </si>
  <si>
    <t>Descripción</t>
  </si>
  <si>
    <t>Peso</t>
  </si>
  <si>
    <t>Atributos de Eficiencia</t>
  </si>
  <si>
    <t>Preventivo</t>
  </si>
  <si>
    <t>Va hacia las causas del riesgo, aseguran el resultado final esperado.</t>
  </si>
  <si>
    <t>Detectivo</t>
  </si>
  <si>
    <t>Detecta que algo ocurre y devuelve el proceso a los controles preventivos.
Se pueden generar reprocesos.</t>
  </si>
  <si>
    <t>Correctivo</t>
  </si>
  <si>
    <t>Dado que permiten reducir el impacto de la materialización del riesgo, tienen un costo en su implementación.</t>
  </si>
  <si>
    <t>Automático</t>
  </si>
  <si>
    <t>Son actividades de procesamiento o validación de información que se ejecutan por un sistema y/o aplicativo de manera automática sin la intervención de personas para su realización.</t>
  </si>
  <si>
    <t>Manual</t>
  </si>
  <si>
    <t>Controles que son ejecutados por una persona., tiene implícito el error humano.</t>
  </si>
  <si>
    <t>Documentado</t>
  </si>
  <si>
    <t>Controles que están documentados en el proceso, ya sea en manuales, procedimientos, flujogramas o cualquier otro documento propio del proceso.</t>
  </si>
  <si>
    <t>-</t>
  </si>
  <si>
    <t>Sin Documentar</t>
  </si>
  <si>
    <t>Identifica a los controles que pese a que se ejecutan en el proceso no se encuentran documentados en ningún documento propio del proceso</t>
  </si>
  <si>
    <t>Continua</t>
  </si>
  <si>
    <t>Este atributo identifica a los controles que se ejecutan siempre que se realiza la actividad originadora del riesgo.</t>
  </si>
  <si>
    <t>Aleatoria</t>
  </si>
  <si>
    <t>Este atributo identifica a los controles que no siempre se ejecutan cuando se realiza la actividad originadora del riesgo</t>
  </si>
  <si>
    <t>Con Registro</t>
  </si>
  <si>
    <t>El control deja un registro que permite evidenciar la ejecución del control</t>
  </si>
  <si>
    <t>Sin Registro</t>
  </si>
  <si>
    <t>El control no deja registro de la ejecución del control</t>
  </si>
  <si>
    <t>Aceptar</t>
  </si>
  <si>
    <t>Económico</t>
  </si>
  <si>
    <t>Evitar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</si>
  <si>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</si>
  <si>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</si>
  <si>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</si>
  <si>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</si>
  <si>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</si>
  <si>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</si>
  <si>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</si>
  <si>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</si>
  <si>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</si>
  <si>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</si>
  <si>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Fraude Externo</t>
  </si>
  <si>
    <t>Fraude Interno</t>
  </si>
  <si>
    <t>Relaciones Laborales</t>
  </si>
  <si>
    <t>Usuarios, productos y practicas , organizacionales</t>
  </si>
  <si>
    <t>Registro Sustancial</t>
  </si>
  <si>
    <t>Registro Material</t>
  </si>
  <si>
    <t>Sin registro</t>
  </si>
  <si>
    <t>Reducir</t>
  </si>
  <si>
    <t>Proceso/Subproceso:</t>
  </si>
  <si>
    <t>El riesgo afecta la imagen  de la entidad con efecto publicitario sostenido a nivel de sector administrativo, nivel departamental o municipal</t>
  </si>
  <si>
    <t>El riesgo afecta la imagen de la entidad con algunas partes interesadas de relevancia frente al logro de los objetivos</t>
  </si>
  <si>
    <t>FECHA</t>
  </si>
  <si>
    <t>VERSIÓN</t>
  </si>
  <si>
    <t>CÓDIGO</t>
  </si>
  <si>
    <t>NOMBRE DE FORMATO: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</si>
  <si>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Century Gothic"/>
        <family val="2"/>
      </rPr>
      <t>CONTROL DE CAMBIOS</t>
    </r>
  </si>
  <si>
    <t>No. REVISIÓN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</si>
  <si>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</si>
  <si>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</si>
  <si>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</si>
  <si>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</si>
  <si>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</si>
  <si>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</si>
  <si>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>Maria Alejandra Egas</t>
  </si>
  <si>
    <t>Wilson Alexander Checa</t>
  </si>
  <si>
    <t>Marcela Sofia Peña Tupaz</t>
  </si>
  <si>
    <t>Contratista MIPG</t>
  </si>
  <si>
    <t>Coordinador Contratista MIPG</t>
  </si>
  <si>
    <t>Líder Proceso de Planeación Estrategica</t>
  </si>
  <si>
    <t>Area de Impacto</t>
  </si>
  <si>
    <t xml:space="preserve">Un interes patrimonial de naturaleza pública </t>
  </si>
  <si>
    <t>Un recurso público</t>
  </si>
  <si>
    <t>Un bien público</t>
  </si>
  <si>
    <t xml:space="preserve">Reducir </t>
  </si>
  <si>
    <t>Compartir</t>
  </si>
  <si>
    <t>MAPA DE RIESGOS FISCALES</t>
  </si>
  <si>
    <t>PROCESO DE GESTIÓN FINANCIERA</t>
  </si>
  <si>
    <t>gf_f_136</t>
  </si>
  <si>
    <t>PAGINA</t>
  </si>
  <si>
    <t>1 de 1</t>
  </si>
  <si>
    <r>
      <rPr>
        <b/>
        <sz val="12"/>
        <color rgb="FFE36C09"/>
        <rFont val="Century Gothic"/>
        <family val="2"/>
      </rPr>
      <t>*</t>
    </r>
    <r>
      <rPr>
        <b/>
        <sz val="12"/>
        <color rgb="FF000000"/>
        <rFont val="Century Gothic"/>
        <family val="2"/>
      </rPr>
      <t>Atributos de</t>
    </r>
    <r>
      <rPr>
        <b/>
        <sz val="12"/>
        <color rgb="FFE36C09"/>
        <rFont val="Century Gothic"/>
        <family val="2"/>
      </rPr>
      <t xml:space="preserve"> </t>
    </r>
    <r>
      <rPr>
        <b/>
        <sz val="12"/>
        <color rgb="FF000000"/>
        <rFont val="Century Gothic"/>
        <family val="2"/>
      </rPr>
      <t>Formalización</t>
    </r>
  </si>
  <si>
    <r>
      <rPr>
        <b/>
        <sz val="12"/>
        <color rgb="FFE36C09"/>
        <rFont val="Century Gothic"/>
        <family val="2"/>
      </rPr>
      <t>*Nota 1:</t>
    </r>
    <r>
      <rPr>
        <sz val="12"/>
        <color theme="1"/>
        <rFont val="Century Gothic"/>
        <family val="2"/>
      </rPr>
      <t xml:space="preserve"> Los atributos de formalización se recogerán de manera informativa, con el fin de conocer el entorno del control y complementar el análisis con elementos cualitativos; éstos no tienen una incidencia directa en su efectividad.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</si>
</sst>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0&quot;\1"/>
  </numFmts>
  <fonts count="50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22"/>
      <color theme="1"/>
      <name val="Arial Narrow"/>
      <family val="2"/>
    </font>
    <font>
      <b/>
      <sz val="40"/>
      <color rgb="FF000000"/>
      <name val="Calibri"/>
      <family val="2"/>
    </font>
    <font>
      <sz val="28"/>
      <color theme="1"/>
      <name val="Calibri"/>
      <family val="2"/>
    </font>
    <font>
      <b/>
      <sz val="28"/>
      <color rgb="FF000000"/>
      <name val="Calibri"/>
      <family val="2"/>
    </font>
    <font>
      <b/>
      <sz val="36"/>
      <color rgb="FF000000"/>
      <name val="Calibri"/>
      <family val="2"/>
    </font>
    <font>
      <sz val="16"/>
      <color theme="1"/>
      <name val="Calibri"/>
      <family val="2"/>
    </font>
    <font>
      <sz val="24"/>
      <color theme="1"/>
      <name val="Arial Narrow"/>
      <family val="2"/>
    </font>
    <font>
      <b/>
      <sz val="20"/>
      <color theme="1"/>
      <name val="Calibri"/>
      <family val="2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theme="0"/>
      <name val="Calibri"/>
      <family val="2"/>
    </font>
    <font>
      <sz val="16"/>
      <color rgb="FF000000"/>
      <name val="Arial Narrow"/>
      <family val="2"/>
    </font>
    <font>
      <sz val="16"/>
      <color rgb="FFFF0000"/>
      <name val="Arial Narrow"/>
      <family val="2"/>
    </font>
    <font>
      <sz val="16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30303"/>
      <name val="Arial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8"/>
      <color theme="1"/>
      <name val="Century Gothic"/>
      <family val="2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7"/>
      <color theme="1"/>
      <name val="Times New Roman"/>
      <family val="1"/>
    </font>
    <font>
      <sz val="11"/>
      <color theme="1"/>
      <name val="Arial"/>
      <family val="2"/>
    </font>
    <font>
      <b/>
      <sz val="8"/>
      <color theme="1"/>
      <name val="Century Gothic"/>
      <family val="2"/>
    </font>
    <font>
      <b/>
      <sz val="20"/>
      <color rgb="FF000000"/>
      <name val="Century Gothic"/>
      <family val="2"/>
    </font>
    <font>
      <sz val="20"/>
      <color rgb="FF000000"/>
      <name val="Century Gothic"/>
      <family val="2"/>
    </font>
    <font>
      <sz val="20"/>
      <color rgb="FFFFFFFF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rgb="FF000000"/>
      <name val="Century Gothic"/>
      <family val="2"/>
    </font>
    <font>
      <sz val="16"/>
      <color rgb="FF000000"/>
      <name val="Century Gothic"/>
      <family val="2"/>
    </font>
    <font>
      <sz val="16"/>
      <color rgb="FFFFFFFF"/>
      <name val="Century Gothic"/>
      <family val="2"/>
    </font>
    <font>
      <b/>
      <sz val="20"/>
      <color theme="1"/>
      <name val="Century Gothic"/>
      <family val="2"/>
    </font>
    <font>
      <sz val="20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E36C09"/>
      <name val="Century Gothic"/>
      <family val="2"/>
    </font>
    <font>
      <sz val="12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E26B0A"/>
        <bgColor rgb="FFE26B0A"/>
      </patternFill>
    </fill>
    <fill>
      <patternFill patternType="solid">
        <fgColor rgb="FFC00000"/>
        <bgColor rgb="FFC0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F79646"/>
      </left>
      <right style="dotted">
        <color rgb="FFF79646"/>
      </right>
      <top/>
      <bottom style="dotted">
        <color rgb="FFF79646"/>
      </bottom>
      <diagonal/>
    </border>
    <border>
      <left style="dotted">
        <color rgb="FFF79646"/>
      </left>
      <right style="dotted">
        <color rgb="FFF79646"/>
      </right>
      <top/>
      <bottom style="dotted">
        <color rgb="FFF79646"/>
      </bottom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1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13" fillId="6" borderId="42" xfId="0" applyFont="1" applyFill="1" applyBorder="1" applyAlignment="1">
      <alignment horizontal="center" vertical="center" wrapText="1" readingOrder="1"/>
    </xf>
    <xf numFmtId="0" fontId="13" fillId="6" borderId="43" xfId="0" applyFont="1" applyFill="1" applyBorder="1" applyAlignment="1">
      <alignment horizontal="center" vertical="center" wrapText="1" readingOrder="1"/>
    </xf>
    <xf numFmtId="0" fontId="13" fillId="6" borderId="44" xfId="0" applyFont="1" applyFill="1" applyBorder="1" applyAlignment="1">
      <alignment horizontal="center" vertical="center" wrapText="1" readingOrder="1"/>
    </xf>
    <xf numFmtId="0" fontId="13" fillId="7" borderId="42" xfId="0" applyFont="1" applyFill="1" applyBorder="1" applyAlignment="1">
      <alignment horizontal="center" wrapText="1" readingOrder="1"/>
    </xf>
    <xf numFmtId="0" fontId="13" fillId="7" borderId="43" xfId="0" applyFont="1" applyFill="1" applyBorder="1" applyAlignment="1">
      <alignment horizontal="center" wrapText="1" readingOrder="1"/>
    </xf>
    <xf numFmtId="0" fontId="13" fillId="7" borderId="44" xfId="0" applyFont="1" applyFill="1" applyBorder="1" applyAlignment="1">
      <alignment horizontal="center" wrapText="1" readingOrder="1"/>
    </xf>
    <xf numFmtId="0" fontId="13" fillId="6" borderId="4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13" fillId="7" borderId="4" xfId="0" applyFont="1" applyFill="1" applyBorder="1" applyAlignment="1">
      <alignment horizontal="center" wrapText="1" readingOrder="1"/>
    </xf>
    <xf numFmtId="0" fontId="13" fillId="7" borderId="1" xfId="0" applyFont="1" applyFill="1" applyBorder="1" applyAlignment="1">
      <alignment horizontal="center" wrapText="1" readingOrder="1"/>
    </xf>
    <xf numFmtId="0" fontId="13" fillId="7" borderId="5" xfId="0" applyFont="1" applyFill="1" applyBorder="1" applyAlignment="1">
      <alignment horizont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13" fillId="6" borderId="9" xfId="0" applyFont="1" applyFill="1" applyBorder="1" applyAlignment="1">
      <alignment horizontal="center" vertical="center" wrapText="1" readingOrder="1"/>
    </xf>
    <xf numFmtId="0" fontId="13" fillId="7" borderId="7" xfId="0" applyFont="1" applyFill="1" applyBorder="1" applyAlignment="1">
      <alignment horizontal="center" wrapText="1" readingOrder="1"/>
    </xf>
    <xf numFmtId="0" fontId="13" fillId="7" borderId="8" xfId="0" applyFont="1" applyFill="1" applyBorder="1" applyAlignment="1">
      <alignment horizontal="center" wrapText="1" readingOrder="1"/>
    </xf>
    <xf numFmtId="0" fontId="13" fillId="7" borderId="9" xfId="0" applyFont="1" applyFill="1" applyBorder="1" applyAlignment="1">
      <alignment horizontal="center" wrapText="1" readingOrder="1"/>
    </xf>
    <xf numFmtId="0" fontId="13" fillId="8" borderId="42" xfId="0" applyFont="1" applyFill="1" applyBorder="1" applyAlignment="1">
      <alignment horizontal="center" wrapText="1" readingOrder="1"/>
    </xf>
    <xf numFmtId="0" fontId="13" fillId="8" borderId="43" xfId="0" applyFont="1" applyFill="1" applyBorder="1" applyAlignment="1">
      <alignment horizontal="center" wrapText="1" readingOrder="1"/>
    </xf>
    <xf numFmtId="0" fontId="13" fillId="8" borderId="44" xfId="0" applyFont="1" applyFill="1" applyBorder="1" applyAlignment="1">
      <alignment horizontal="center" wrapText="1" readingOrder="1"/>
    </xf>
    <xf numFmtId="0" fontId="13" fillId="8" borderId="4" xfId="0" applyFont="1" applyFill="1" applyBorder="1" applyAlignment="1">
      <alignment horizontal="center" wrapText="1" readingOrder="1"/>
    </xf>
    <xf numFmtId="0" fontId="13" fillId="8" borderId="1" xfId="0" applyFont="1" applyFill="1" applyBorder="1" applyAlignment="1">
      <alignment horizontal="center" wrapText="1" readingOrder="1"/>
    </xf>
    <xf numFmtId="0" fontId="13" fillId="8" borderId="5" xfId="0" applyFont="1" applyFill="1" applyBorder="1" applyAlignment="1">
      <alignment horizontal="center" wrapText="1" readingOrder="1"/>
    </xf>
    <xf numFmtId="0" fontId="13" fillId="8" borderId="7" xfId="0" applyFont="1" applyFill="1" applyBorder="1" applyAlignment="1">
      <alignment horizontal="center" wrapText="1" readingOrder="1"/>
    </xf>
    <xf numFmtId="0" fontId="13" fillId="8" borderId="8" xfId="0" applyFont="1" applyFill="1" applyBorder="1" applyAlignment="1">
      <alignment horizontal="center" wrapText="1" readingOrder="1"/>
    </xf>
    <xf numFmtId="0" fontId="13" fillId="8" borderId="9" xfId="0" applyFont="1" applyFill="1" applyBorder="1" applyAlignment="1">
      <alignment horizontal="center" wrapText="1" readingOrder="1"/>
    </xf>
    <xf numFmtId="0" fontId="13" fillId="9" borderId="42" xfId="0" applyFont="1" applyFill="1" applyBorder="1" applyAlignment="1">
      <alignment horizontal="center" wrapText="1" readingOrder="1"/>
    </xf>
    <xf numFmtId="0" fontId="13" fillId="9" borderId="43" xfId="0" applyFont="1" applyFill="1" applyBorder="1" applyAlignment="1">
      <alignment horizontal="center" wrapText="1" readingOrder="1"/>
    </xf>
    <xf numFmtId="0" fontId="13" fillId="9" borderId="44" xfId="0" applyFont="1" applyFill="1" applyBorder="1" applyAlignment="1">
      <alignment horizontal="center" wrapText="1" readingOrder="1"/>
    </xf>
    <xf numFmtId="0" fontId="13" fillId="9" borderId="4" xfId="0" applyFont="1" applyFill="1" applyBorder="1" applyAlignment="1">
      <alignment horizontal="center" wrapText="1" readingOrder="1"/>
    </xf>
    <xf numFmtId="0" fontId="13" fillId="9" borderId="1" xfId="0" applyFont="1" applyFill="1" applyBorder="1" applyAlignment="1">
      <alignment horizontal="center" wrapText="1" readingOrder="1"/>
    </xf>
    <xf numFmtId="0" fontId="13" fillId="9" borderId="5" xfId="0" applyFont="1" applyFill="1" applyBorder="1" applyAlignment="1">
      <alignment horizontal="center" wrapText="1" readingOrder="1"/>
    </xf>
    <xf numFmtId="0" fontId="13" fillId="9" borderId="7" xfId="0" applyFont="1" applyFill="1" applyBorder="1" applyAlignment="1">
      <alignment horizontal="center" wrapText="1" readingOrder="1"/>
    </xf>
    <xf numFmtId="0" fontId="13" fillId="9" borderId="8" xfId="0" applyFont="1" applyFill="1" applyBorder="1" applyAlignment="1">
      <alignment horizontal="center" wrapText="1" readingOrder="1"/>
    </xf>
    <xf numFmtId="0" fontId="13" fillId="9" borderId="9" xfId="0" applyFont="1" applyFill="1" applyBorder="1" applyAlignment="1">
      <alignment horizontal="center" wrapText="1" readingOrder="1"/>
    </xf>
    <xf numFmtId="0" fontId="15" fillId="8" borderId="43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left" vertic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vertical="center"/>
    </xf>
    <xf numFmtId="0" fontId="1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2" borderId="1" xfId="0" applyFont="1" applyFill="1" applyBorder="1"/>
    <xf numFmtId="0" fontId="4" fillId="2" borderId="1" xfId="0" applyFont="1" applyFill="1" applyBorder="1"/>
    <xf numFmtId="0" fontId="23" fillId="0" borderId="0" xfId="0" applyFont="1"/>
    <xf numFmtId="0" fontId="24" fillId="0" borderId="47" xfId="0" applyFont="1" applyBorder="1" applyAlignment="1">
      <alignment horizontal="left" vertical="center" wrapText="1" readingOrder="1"/>
    </xf>
    <xf numFmtId="0" fontId="26" fillId="2" borderId="1" xfId="0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 textRotation="90"/>
    </xf>
    <xf numFmtId="0" fontId="25" fillId="2" borderId="1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textRotation="90"/>
    </xf>
    <xf numFmtId="9" fontId="26" fillId="0" borderId="70" xfId="0" applyNumberFormat="1" applyFont="1" applyBorder="1" applyAlignment="1">
      <alignment horizontal="center" vertical="center"/>
    </xf>
    <xf numFmtId="164" fontId="26" fillId="0" borderId="70" xfId="0" applyNumberFormat="1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textRotation="90" wrapText="1"/>
    </xf>
    <xf numFmtId="0" fontId="25" fillId="0" borderId="70" xfId="0" applyFont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1" fillId="0" borderId="0" xfId="0" applyFont="1"/>
    <xf numFmtId="0" fontId="28" fillId="0" borderId="0" xfId="0" applyFont="1" applyAlignment="1">
      <alignment horizontal="left" vertical="center" indent="5"/>
    </xf>
    <xf numFmtId="0" fontId="26" fillId="0" borderId="0" xfId="0" applyFont="1" applyAlignment="1">
      <alignment vertical="center"/>
    </xf>
    <xf numFmtId="0" fontId="34" fillId="0" borderId="0" xfId="0" applyFont="1"/>
    <xf numFmtId="0" fontId="26" fillId="0" borderId="70" xfId="0" applyFont="1" applyBorder="1" applyAlignment="1">
      <alignment horizontal="left" vertical="top" wrapText="1"/>
    </xf>
    <xf numFmtId="0" fontId="26" fillId="0" borderId="7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 readingOrder="1"/>
    </xf>
    <xf numFmtId="0" fontId="37" fillId="9" borderId="45" xfId="0" applyFont="1" applyFill="1" applyBorder="1" applyAlignment="1">
      <alignment horizontal="center" vertical="center" wrapText="1" readingOrder="1"/>
    </xf>
    <xf numFmtId="0" fontId="37" fillId="0" borderId="46" xfId="0" applyFont="1" applyBorder="1" applyAlignment="1">
      <alignment horizontal="left" vertical="center" wrapText="1" readingOrder="1"/>
    </xf>
    <xf numFmtId="0" fontId="37" fillId="11" borderId="47" xfId="0" applyFont="1" applyFill="1" applyBorder="1" applyAlignment="1">
      <alignment horizontal="center" vertical="center" wrapText="1" readingOrder="1"/>
    </xf>
    <xf numFmtId="0" fontId="37" fillId="0" borderId="47" xfId="0" applyFont="1" applyBorder="1" applyAlignment="1">
      <alignment horizontal="left" vertical="center" wrapText="1" readingOrder="1"/>
    </xf>
    <xf numFmtId="0" fontId="37" fillId="12" borderId="47" xfId="0" applyFont="1" applyFill="1" applyBorder="1" applyAlignment="1">
      <alignment horizontal="center" vertical="center" wrapText="1" readingOrder="1"/>
    </xf>
    <xf numFmtId="0" fontId="37" fillId="13" borderId="47" xfId="0" applyFont="1" applyFill="1" applyBorder="1" applyAlignment="1">
      <alignment horizontal="center" vertical="center" wrapText="1" readingOrder="1"/>
    </xf>
    <xf numFmtId="0" fontId="38" fillId="4" borderId="47" xfId="0" applyFont="1" applyFill="1" applyBorder="1" applyAlignment="1">
      <alignment horizontal="center" vertical="center" wrapText="1" readingOrder="1"/>
    </xf>
    <xf numFmtId="0" fontId="40" fillId="2" borderId="1" xfId="0" applyFont="1" applyFill="1" applyBorder="1"/>
    <xf numFmtId="0" fontId="40" fillId="0" borderId="0" xfId="0" applyFont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 readingOrder="1"/>
    </xf>
    <xf numFmtId="0" fontId="42" fillId="9" borderId="45" xfId="0" applyFont="1" applyFill="1" applyBorder="1" applyAlignment="1">
      <alignment horizontal="center" vertical="center" wrapText="1" readingOrder="1"/>
    </xf>
    <xf numFmtId="0" fontId="42" fillId="0" borderId="46" xfId="0" applyFont="1" applyBorder="1" applyAlignment="1">
      <alignment horizontal="left" vertical="center" wrapText="1" readingOrder="1"/>
    </xf>
    <xf numFmtId="9" fontId="42" fillId="0" borderId="46" xfId="0" applyNumberFormat="1" applyFont="1" applyBorder="1" applyAlignment="1">
      <alignment horizontal="center" vertical="center" wrapText="1" readingOrder="1"/>
    </xf>
    <xf numFmtId="0" fontId="42" fillId="11" borderId="47" xfId="0" applyFont="1" applyFill="1" applyBorder="1" applyAlignment="1">
      <alignment horizontal="center" vertical="center" wrapText="1" readingOrder="1"/>
    </xf>
    <xf numFmtId="0" fontId="42" fillId="0" borderId="47" xfId="0" applyFont="1" applyBorder="1" applyAlignment="1">
      <alignment horizontal="left" vertical="center" wrapText="1" readingOrder="1"/>
    </xf>
    <xf numFmtId="9" fontId="42" fillId="0" borderId="47" xfId="0" applyNumberFormat="1" applyFont="1" applyBorder="1" applyAlignment="1">
      <alignment horizontal="center" vertical="center" wrapText="1" readingOrder="1"/>
    </xf>
    <xf numFmtId="0" fontId="42" fillId="12" borderId="47" xfId="0" applyFont="1" applyFill="1" applyBorder="1" applyAlignment="1">
      <alignment horizontal="center" vertical="center" wrapText="1" readingOrder="1"/>
    </xf>
    <xf numFmtId="0" fontId="42" fillId="13" borderId="47" xfId="0" applyFont="1" applyFill="1" applyBorder="1" applyAlignment="1">
      <alignment horizontal="center" vertical="center" wrapText="1" readingOrder="1"/>
    </xf>
    <xf numFmtId="0" fontId="43" fillId="4" borderId="47" xfId="0" applyFont="1" applyFill="1" applyBorder="1" applyAlignment="1">
      <alignment horizontal="center" vertical="center" wrapText="1" readingOrder="1"/>
    </xf>
    <xf numFmtId="0" fontId="45" fillId="2" borderId="1" xfId="0" applyFont="1" applyFill="1" applyBorder="1"/>
    <xf numFmtId="0" fontId="45" fillId="2" borderId="1" xfId="0" applyFont="1" applyFill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 readingOrder="1"/>
    </xf>
    <xf numFmtId="0" fontId="37" fillId="0" borderId="47" xfId="0" applyFont="1" applyBorder="1" applyAlignment="1">
      <alignment horizontal="center" vertical="center" wrapText="1" readingOrder="1"/>
    </xf>
    <xf numFmtId="0" fontId="37" fillId="15" borderId="47" xfId="0" applyFont="1" applyFill="1" applyBorder="1" applyAlignment="1">
      <alignment horizontal="center" vertical="center" wrapText="1" readingOrder="1"/>
    </xf>
    <xf numFmtId="0" fontId="37" fillId="15" borderId="47" xfId="0" applyFont="1" applyFill="1" applyBorder="1" applyAlignment="1">
      <alignment horizontal="left" vertical="center" wrapText="1" readingOrder="1"/>
    </xf>
    <xf numFmtId="0" fontId="32" fillId="2" borderId="1" xfId="0" applyFont="1" applyFill="1" applyBorder="1"/>
    <xf numFmtId="0" fontId="46" fillId="14" borderId="52" xfId="0" applyFont="1" applyFill="1" applyBorder="1" applyAlignment="1">
      <alignment horizontal="center" vertical="center" wrapText="1" readingOrder="1"/>
    </xf>
    <xf numFmtId="0" fontId="46" fillId="14" borderId="53" xfId="0" applyFont="1" applyFill="1" applyBorder="1" applyAlignment="1">
      <alignment horizontal="center" vertical="center" wrapText="1" readingOrder="1"/>
    </xf>
    <xf numFmtId="0" fontId="46" fillId="2" borderId="56" xfId="0" applyFont="1" applyFill="1" applyBorder="1" applyAlignment="1">
      <alignment horizontal="center" vertical="center" wrapText="1" readingOrder="1"/>
    </xf>
    <xf numFmtId="0" fontId="47" fillId="2" borderId="56" xfId="0" applyFont="1" applyFill="1" applyBorder="1" applyAlignment="1">
      <alignment horizontal="left" vertical="center" wrapText="1" readingOrder="1"/>
    </xf>
    <xf numFmtId="9" fontId="46" fillId="2" borderId="57" xfId="0" applyNumberFormat="1" applyFont="1" applyFill="1" applyBorder="1" applyAlignment="1">
      <alignment horizontal="center" vertical="center" wrapText="1" readingOrder="1"/>
    </xf>
    <xf numFmtId="0" fontId="46" fillId="2" borderId="60" xfId="0" applyFont="1" applyFill="1" applyBorder="1" applyAlignment="1">
      <alignment horizontal="center" vertical="center" wrapText="1" readingOrder="1"/>
    </xf>
    <xf numFmtId="0" fontId="47" fillId="2" borderId="60" xfId="0" applyFont="1" applyFill="1" applyBorder="1" applyAlignment="1">
      <alignment horizontal="left" vertical="center" wrapText="1" readingOrder="1"/>
    </xf>
    <xf numFmtId="9" fontId="46" fillId="2" borderId="61" xfId="0" applyNumberFormat="1" applyFont="1" applyFill="1" applyBorder="1" applyAlignment="1">
      <alignment horizontal="center" vertical="center" wrapText="1" readingOrder="1"/>
    </xf>
    <xf numFmtId="0" fontId="47" fillId="2" borderId="61" xfId="0" applyFont="1" applyFill="1" applyBorder="1" applyAlignment="1">
      <alignment horizontal="center" vertical="center" wrapText="1" readingOrder="1"/>
    </xf>
    <xf numFmtId="0" fontId="46" fillId="2" borderId="68" xfId="0" applyFont="1" applyFill="1" applyBorder="1" applyAlignment="1">
      <alignment horizontal="center" vertical="center" wrapText="1" readingOrder="1"/>
    </xf>
    <xf numFmtId="0" fontId="47" fillId="2" borderId="68" xfId="0" applyFont="1" applyFill="1" applyBorder="1" applyAlignment="1">
      <alignment horizontal="left" vertical="center" wrapText="1" readingOrder="1"/>
    </xf>
    <xf numFmtId="0" fontId="47" fillId="2" borderId="69" xfId="0" applyFont="1" applyFill="1" applyBorder="1" applyAlignment="1">
      <alignment horizontal="center" vertical="center" wrapText="1" readingOrder="1"/>
    </xf>
    <xf numFmtId="0" fontId="26" fillId="0" borderId="19" xfId="0" applyFont="1" applyBorder="1" applyAlignment="1">
      <alignment horizontal="center" vertical="center"/>
    </xf>
    <xf numFmtId="15" fontId="29" fillId="0" borderId="19" xfId="0" applyNumberFormat="1" applyFont="1" applyBorder="1" applyAlignment="1">
      <alignment horizontal="center" vertical="center"/>
    </xf>
    <xf numFmtId="0" fontId="29" fillId="0" borderId="19" xfId="0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0" fontId="26" fillId="0" borderId="70" xfId="0" applyFont="1" applyBorder="1" applyAlignment="1" applyProtection="1">
      <alignment horizontal="center" vertical="center" textRotation="90"/>
      <protection locked="0"/>
    </xf>
    <xf numFmtId="9" fontId="26" fillId="0" borderId="86" xfId="0" applyNumberFormat="1" applyFont="1" applyBorder="1" applyAlignment="1">
      <alignment horizontal="center" vertical="center" wrapText="1"/>
    </xf>
    <xf numFmtId="9" fontId="26" fillId="0" borderId="87" xfId="0" applyNumberFormat="1" applyFont="1" applyBorder="1" applyAlignment="1">
      <alignment horizontal="center" vertical="center" wrapText="1"/>
    </xf>
    <xf numFmtId="9" fontId="26" fillId="0" borderId="88" xfId="0" applyNumberFormat="1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5" fillId="3" borderId="86" xfId="0" applyFont="1" applyFill="1" applyBorder="1" applyAlignment="1">
      <alignment horizontal="center" vertical="center" wrapText="1"/>
    </xf>
    <xf numFmtId="0" fontId="25" fillId="3" borderId="88" xfId="0" applyFont="1" applyFill="1" applyBorder="1" applyAlignment="1">
      <alignment horizontal="center" vertical="center" wrapText="1"/>
    </xf>
    <xf numFmtId="0" fontId="25" fillId="3" borderId="70" xfId="0" applyFont="1" applyFill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 textRotation="90"/>
    </xf>
    <xf numFmtId="0" fontId="25" fillId="3" borderId="70" xfId="0" applyFont="1" applyFill="1" applyBorder="1" applyAlignment="1">
      <alignment horizontal="center" vertical="center" textRotation="90" wrapText="1"/>
    </xf>
    <xf numFmtId="165" fontId="29" fillId="0" borderId="75" xfId="0" applyNumberFormat="1" applyFont="1" applyBorder="1" applyAlignment="1">
      <alignment horizontal="center" vertical="center"/>
    </xf>
    <xf numFmtId="165" fontId="29" fillId="0" borderId="76" xfId="0" applyNumberFormat="1" applyFont="1" applyBorder="1" applyAlignment="1">
      <alignment horizontal="center" vertical="center"/>
    </xf>
    <xf numFmtId="165" fontId="29" fillId="0" borderId="77" xfId="0" applyNumberFormat="1" applyFont="1" applyBorder="1" applyAlignment="1">
      <alignment horizontal="center" vertical="center"/>
    </xf>
    <xf numFmtId="0" fontId="26" fillId="2" borderId="70" xfId="0" applyFont="1" applyFill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6" fillId="2" borderId="70" xfId="0" applyFont="1" applyFill="1" applyBorder="1" applyAlignment="1">
      <alignment horizontal="left" vertical="center" wrapText="1"/>
    </xf>
    <xf numFmtId="0" fontId="26" fillId="0" borderId="73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0" fontId="30" fillId="0" borderId="74" xfId="0" applyFont="1" applyBorder="1" applyAlignment="1">
      <alignment horizontal="left" vertical="center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15" fontId="29" fillId="0" borderId="75" xfId="0" applyNumberFormat="1" applyFont="1" applyBorder="1" applyAlignment="1">
      <alignment horizontal="center" vertical="center"/>
    </xf>
    <xf numFmtId="15" fontId="29" fillId="0" borderId="76" xfId="0" applyNumberFormat="1" applyFont="1" applyBorder="1" applyAlignment="1">
      <alignment horizontal="center" vertical="center"/>
    </xf>
    <xf numFmtId="15" fontId="29" fillId="0" borderId="77" xfId="0" applyNumberFormat="1" applyFont="1" applyBorder="1" applyAlignment="1">
      <alignment horizontal="center" vertical="center"/>
    </xf>
    <xf numFmtId="0" fontId="29" fillId="0" borderId="75" xfId="0" applyNumberFormat="1" applyFont="1" applyBorder="1" applyAlignment="1">
      <alignment horizontal="center" vertical="center"/>
    </xf>
    <xf numFmtId="0" fontId="29" fillId="0" borderId="76" xfId="0" applyNumberFormat="1" applyFont="1" applyBorder="1" applyAlignment="1">
      <alignment horizontal="center" vertical="center"/>
    </xf>
    <xf numFmtId="0" fontId="29" fillId="0" borderId="77" xfId="0" applyNumberFormat="1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wrapText="1" readingOrder="1"/>
    </xf>
    <xf numFmtId="0" fontId="2" fillId="0" borderId="20" xfId="0" applyFont="1" applyBorder="1"/>
    <xf numFmtId="0" fontId="2" fillId="0" borderId="17" xfId="0" applyFont="1" applyBorder="1"/>
    <xf numFmtId="0" fontId="2" fillId="0" borderId="30" xfId="0" applyFont="1" applyBorder="1"/>
    <xf numFmtId="0" fontId="8" fillId="8" borderId="25" xfId="0" applyFont="1" applyFill="1" applyBorder="1" applyAlignment="1">
      <alignment horizontal="center" wrapText="1" readingOrder="1"/>
    </xf>
    <xf numFmtId="0" fontId="2" fillId="0" borderId="24" xfId="0" applyFont="1" applyBorder="1"/>
    <xf numFmtId="0" fontId="2" fillId="0" borderId="19" xfId="0" applyFont="1" applyBorder="1"/>
    <xf numFmtId="0" fontId="2" fillId="0" borderId="23" xfId="0" applyFont="1" applyBorder="1"/>
    <xf numFmtId="0" fontId="8" fillId="6" borderId="21" xfId="0" applyFont="1" applyFill="1" applyBorder="1" applyAlignment="1">
      <alignment horizontal="center" vertical="center" wrapText="1" readingOrder="1"/>
    </xf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wrapText="1" readingOrder="1"/>
    </xf>
    <xf numFmtId="0" fontId="8" fillId="9" borderId="12" xfId="0" applyFont="1" applyFill="1" applyBorder="1" applyAlignment="1">
      <alignment horizontal="center" wrapText="1" readingOrder="1"/>
    </xf>
    <xf numFmtId="0" fontId="2" fillId="0" borderId="14" xfId="0" applyFont="1" applyBorder="1"/>
    <xf numFmtId="0" fontId="8" fillId="8" borderId="33" xfId="0" applyFont="1" applyFill="1" applyBorder="1" applyAlignment="1">
      <alignment horizontal="center" wrapText="1" readingOrder="1"/>
    </xf>
    <xf numFmtId="0" fontId="8" fillId="6" borderId="33" xfId="0" applyFont="1" applyFill="1" applyBorder="1" applyAlignment="1">
      <alignment horizontal="center" vertical="center" wrapText="1" readingOrder="1"/>
    </xf>
    <xf numFmtId="0" fontId="8" fillId="6" borderId="12" xfId="0" applyFont="1" applyFill="1" applyBorder="1" applyAlignment="1">
      <alignment horizontal="center" vertical="center" wrapText="1" readingOrder="1"/>
    </xf>
    <xf numFmtId="0" fontId="8" fillId="7" borderId="33" xfId="0" applyFont="1" applyFill="1" applyBorder="1" applyAlignment="1">
      <alignment horizontal="center" wrapText="1" readingOrder="1"/>
    </xf>
    <xf numFmtId="0" fontId="8" fillId="7" borderId="12" xfId="0" applyFont="1" applyFill="1" applyBorder="1" applyAlignment="1">
      <alignment horizontal="center" wrapText="1" readingOrder="1"/>
    </xf>
    <xf numFmtId="0" fontId="8" fillId="8" borderId="21" xfId="0" applyFont="1" applyFill="1" applyBorder="1" applyAlignment="1">
      <alignment horizontal="center" wrapText="1" readingOrder="1"/>
    </xf>
    <xf numFmtId="0" fontId="7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" xfId="0" applyFont="1" applyBorder="1"/>
    <xf numFmtId="0" fontId="0" fillId="0" borderId="0" xfId="0"/>
    <xf numFmtId="0" fontId="2" fillId="0" borderId="34" xfId="0" applyFont="1" applyBorder="1"/>
    <xf numFmtId="0" fontId="2" fillId="0" borderId="35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" xfId="0" applyFont="1" applyBorder="1"/>
    <xf numFmtId="0" fontId="2" fillId="0" borderId="36" xfId="0" applyFont="1" applyBorder="1"/>
    <xf numFmtId="0" fontId="8" fillId="7" borderId="21" xfId="0" applyFont="1" applyFill="1" applyBorder="1" applyAlignment="1">
      <alignment horizontal="center" wrapText="1" readingOrder="1"/>
    </xf>
    <xf numFmtId="0" fontId="8" fillId="9" borderId="33" xfId="0" applyFont="1" applyFill="1" applyBorder="1" applyAlignment="1">
      <alignment horizontal="center" wrapText="1" readingOrder="1"/>
    </xf>
    <xf numFmtId="0" fontId="5" fillId="0" borderId="0" xfId="0" applyFont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 readingOrder="1"/>
    </xf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6" fillId="5" borderId="12" xfId="0" applyFont="1" applyFill="1" applyBorder="1" applyAlignment="1">
      <alignment horizontal="center" vertical="center" textRotation="90" wrapText="1" readingOrder="1"/>
    </xf>
    <xf numFmtId="0" fontId="8" fillId="9" borderId="25" xfId="0" applyFont="1" applyFill="1" applyBorder="1" applyAlignment="1">
      <alignment horizontal="center" wrapText="1" readingOrder="1"/>
    </xf>
    <xf numFmtId="0" fontId="8" fillId="9" borderId="21" xfId="0" applyFont="1" applyFill="1" applyBorder="1" applyAlignment="1">
      <alignment horizontal="center" wrapText="1" readingOrder="1"/>
    </xf>
    <xf numFmtId="0" fontId="9" fillId="7" borderId="26" xfId="0" applyFont="1" applyFill="1" applyBorder="1" applyAlignment="1">
      <alignment horizontal="center" vertical="center" wrapText="1" readingOrder="1"/>
    </xf>
    <xf numFmtId="0" fontId="2" fillId="0" borderId="27" xfId="0" applyFont="1" applyBorder="1"/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9" fillId="9" borderId="26" xfId="0" applyFont="1" applyFill="1" applyBorder="1" applyAlignment="1">
      <alignment horizontal="center" vertical="center" wrapText="1" readingOrder="1"/>
    </xf>
    <xf numFmtId="0" fontId="9" fillId="6" borderId="26" xfId="0" applyFont="1" applyFill="1" applyBorder="1" applyAlignment="1">
      <alignment horizontal="center" vertical="center" wrapText="1" readingOrder="1"/>
    </xf>
    <xf numFmtId="0" fontId="9" fillId="8" borderId="26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4" fillId="7" borderId="26" xfId="0" applyFont="1" applyFill="1" applyBorder="1" applyAlignment="1">
      <alignment horizontal="center" vertical="center" wrapText="1" readingOrder="1"/>
    </xf>
    <xf numFmtId="0" fontId="14" fillId="9" borderId="26" xfId="0" applyFont="1" applyFill="1" applyBorder="1" applyAlignment="1">
      <alignment horizontal="center" vertical="center" wrapText="1" readingOrder="1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44" fillId="0" borderId="0" xfId="0" applyFont="1" applyAlignment="1">
      <alignment horizontal="center" vertical="center"/>
    </xf>
    <xf numFmtId="0" fontId="45" fillId="0" borderId="0" xfId="0" applyFont="1"/>
    <xf numFmtId="0" fontId="32" fillId="2" borderId="10" xfId="0" applyFont="1" applyFill="1" applyBorder="1" applyAlignment="1">
      <alignment horizontal="left" vertical="center" wrapText="1"/>
    </xf>
    <xf numFmtId="0" fontId="49" fillId="0" borderId="6" xfId="0" applyFont="1" applyBorder="1"/>
    <xf numFmtId="0" fontId="49" fillId="0" borderId="11" xfId="0" applyFont="1" applyBorder="1"/>
    <xf numFmtId="0" fontId="46" fillId="2" borderId="63" xfId="0" applyFont="1" applyFill="1" applyBorder="1" applyAlignment="1">
      <alignment horizontal="center" vertical="center" wrapText="1" readingOrder="1"/>
    </xf>
    <xf numFmtId="0" fontId="49" fillId="0" borderId="62" xfId="0" applyFont="1" applyBorder="1"/>
    <xf numFmtId="0" fontId="49" fillId="0" borderId="67" xfId="0" applyFont="1" applyBorder="1"/>
    <xf numFmtId="0" fontId="46" fillId="14" borderId="48" xfId="0" applyFont="1" applyFill="1" applyBorder="1" applyAlignment="1">
      <alignment horizontal="center" vertical="center" wrapText="1" readingOrder="1"/>
    </xf>
    <xf numFmtId="0" fontId="49" fillId="0" borderId="49" xfId="0" applyFont="1" applyBorder="1"/>
    <xf numFmtId="0" fontId="49" fillId="0" borderId="50" xfId="0" applyFont="1" applyBorder="1"/>
    <xf numFmtId="0" fontId="49" fillId="0" borderId="51" xfId="0" applyFont="1" applyBorder="1"/>
    <xf numFmtId="0" fontId="46" fillId="2" borderId="54" xfId="0" applyFont="1" applyFill="1" applyBorder="1" applyAlignment="1">
      <alignment horizontal="center" vertical="center" wrapText="1" readingOrder="1"/>
    </xf>
    <xf numFmtId="0" fontId="49" fillId="0" borderId="58" xfId="0" applyFont="1" applyBorder="1"/>
    <xf numFmtId="0" fontId="49" fillId="0" borderId="64" xfId="0" applyFont="1" applyBorder="1"/>
    <xf numFmtId="0" fontId="46" fillId="2" borderId="55" xfId="0" applyFont="1" applyFill="1" applyBorder="1" applyAlignment="1">
      <alignment horizontal="center" vertical="center" wrapText="1" readingOrder="1"/>
    </xf>
    <xf numFmtId="0" fontId="49" fillId="0" borderId="59" xfId="0" applyFont="1" applyBorder="1"/>
    <xf numFmtId="0" fontId="46" fillId="2" borderId="65" xfId="0" applyFont="1" applyFill="1" applyBorder="1" applyAlignment="1">
      <alignment horizontal="center" vertical="center" wrapText="1" readingOrder="1"/>
    </xf>
    <xf numFmtId="0" fontId="49" fillId="0" borderId="66" xfId="0" applyFont="1" applyBorder="1"/>
    <xf numFmtId="0" fontId="31" fillId="0" borderId="83" xfId="0" applyFont="1" applyBorder="1"/>
    <xf numFmtId="0" fontId="31" fillId="0" borderId="84" xfId="0" applyFont="1" applyBorder="1"/>
    <xf numFmtId="0" fontId="26" fillId="0" borderId="84" xfId="0" applyFont="1" applyBorder="1" applyAlignment="1">
      <alignment horizontal="justify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8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justify" vertical="center" wrapText="1"/>
    </xf>
    <xf numFmtId="0" fontId="29" fillId="0" borderId="72" xfId="0" applyFont="1" applyBorder="1" applyAlignment="1">
      <alignment horizontal="justify" vertical="center" wrapText="1"/>
    </xf>
    <xf numFmtId="0" fontId="29" fillId="0" borderId="74" xfId="0" applyFont="1" applyBorder="1" applyAlignment="1">
      <alignment horizontal="justify" vertical="center" wrapText="1"/>
    </xf>
    <xf numFmtId="0" fontId="31" fillId="0" borderId="78" xfId="0" applyFont="1" applyBorder="1"/>
    <xf numFmtId="0" fontId="31" fillId="0" borderId="19" xfId="0" applyFont="1" applyBorder="1"/>
    <xf numFmtId="0" fontId="31" fillId="0" borderId="79" xfId="0" applyFont="1" applyBorder="1"/>
    <xf numFmtId="0" fontId="29" fillId="0" borderId="78" xfId="0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9" xfId="0" applyFont="1" applyBorder="1" applyAlignment="1">
      <alignment horizontal="justify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76" xfId="0" applyFont="1" applyBorder="1"/>
    <xf numFmtId="0" fontId="31" fillId="0" borderId="77" xfId="0" applyFont="1" applyBorder="1"/>
    <xf numFmtId="0" fontId="0" fillId="0" borderId="75" xfId="0" applyBorder="1" applyAlignment="1">
      <alignment vertical="top" wrapText="1"/>
    </xf>
    <xf numFmtId="0" fontId="0" fillId="0" borderId="76" xfId="0" applyBorder="1" applyAlignment="1">
      <alignment vertical="top" wrapText="1"/>
    </xf>
    <xf numFmtId="0" fontId="0" fillId="0" borderId="77" xfId="0" applyBorder="1" applyAlignment="1">
      <alignment vertical="top" wrapText="1"/>
    </xf>
  </cellXfs>
  <cellStyles count="1">
    <cellStyle name="Normal" xfId="0" builtinId="0"/>
  </cellStyles>
  <dxfs count="107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106"/>
      <tableStyleElement type="firstRowStripe" dxfId="105"/>
      <tableStyleElement type="secondRowStripe" dxfId="10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576449</xdr:colOff>
      <xdr:row>0</xdr:row>
      <xdr:rowOff>34636</xdr:rowOff>
    </xdr:from>
    <xdr:to>
      <xdr:col>3</xdr:col>
      <xdr:colOff>623454</xdr:colOff>
      <xdr:row>4</xdr:row>
      <xdr:rowOff>215834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176" y="34636"/>
          <a:ext cx="1622960" cy="128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SUS%20PROYECTOS%202025/MIPG/RIESGOS/RIESGOS%20DE%20GESTI&#211;N/pe_f_055_mapa_riesgos_gestion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final"/>
      <sheetName val="Intructivo"/>
      <sheetName val="Matriz Calor Inherente"/>
      <sheetName val="Matriz Calor Residual"/>
      <sheetName val="Tabla probabilidad"/>
      <sheetName val="Tabla Impacto"/>
      <sheetName val="Tabla Valoración controles"/>
      <sheetName val="CONTROL DE CAMBIOS"/>
      <sheetName val="Opciones Tratamien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e_1" displayName="Table_1" ref="B209:C219">
  <tableColumns count="2">
    <tableColumn id="1" name="Criterios"/>
    <tableColumn id="2" name="Subcriterios"/>
  </tableColumns>
  <tableStyleInfo name="Tabla Impact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W963"/>
  <sheetViews>
    <sheetView showGridLines="0" tabSelected="1" zoomScaleNormal="100" workbookViewId="0">
      <selection activeCell="A16" sqref="A16:A18"/>
    </sheetView>
  </sheetViews>
  <sheetFormatPr baseColWidth="10" defaultColWidth="12.625" defaultRowHeight="15" customHeight="1" x14ac:dyDescent="0.2"/>
  <cols>
    <col min="1" max="1" width="3.5" style="65" customWidth="1"/>
    <col min="2" max="3" width="20.625" style="65" customWidth="1"/>
    <col min="4" max="6" width="26.375" style="65" customWidth="1"/>
    <col min="7" max="7" width="15.625" style="65" customWidth="1"/>
    <col min="8" max="8" width="15.875" style="65" customWidth="1"/>
    <col min="9" max="9" width="6.5" style="65" customWidth="1"/>
    <col min="10" max="10" width="23.875" style="65" customWidth="1"/>
    <col min="11" max="11" width="26.75" style="65" bestFit="1" customWidth="1"/>
    <col min="12" max="12" width="15.375" style="65" customWidth="1"/>
    <col min="13" max="13" width="5.5" style="65" customWidth="1"/>
    <col min="14" max="14" width="14" style="65" customWidth="1"/>
    <col min="15" max="15" width="5.125" style="65" customWidth="1"/>
    <col min="16" max="16" width="55.375" style="65" customWidth="1"/>
    <col min="17" max="17" width="13.25" style="65" customWidth="1"/>
    <col min="18" max="18" width="6" style="65" customWidth="1"/>
    <col min="19" max="19" width="4.375" style="65" customWidth="1"/>
    <col min="20" max="20" width="4.875" style="65" customWidth="1"/>
    <col min="21" max="21" width="6.25" style="65" customWidth="1"/>
    <col min="22" max="22" width="5.875" style="65" customWidth="1"/>
    <col min="23" max="23" width="6.625" style="65" customWidth="1"/>
    <col min="24" max="24" width="6.375" style="65" customWidth="1"/>
    <col min="25" max="25" width="7.625" style="65" customWidth="1"/>
    <col min="26" max="26" width="6.625" style="65" customWidth="1"/>
    <col min="27" max="27" width="8.125" style="65" customWidth="1"/>
    <col min="28" max="28" width="6.75" style="65" customWidth="1"/>
    <col min="29" max="29" width="7.375" style="65" customWidth="1"/>
    <col min="30" max="30" width="8.375" style="65" customWidth="1"/>
    <col min="31" max="49" width="10" style="65" customWidth="1"/>
    <col min="50" max="16384" width="12.625" style="65"/>
  </cols>
  <sheetData>
    <row r="1" spans="1:49" ht="21.75" customHeight="1" thickBot="1" x14ac:dyDescent="0.25">
      <c r="A1" s="147"/>
      <c r="B1" s="148"/>
      <c r="C1" s="148"/>
      <c r="D1" s="148"/>
      <c r="E1" s="149"/>
      <c r="F1" s="156" t="s">
        <v>174</v>
      </c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</row>
    <row r="2" spans="1:49" ht="21.75" customHeight="1" x14ac:dyDescent="0.2">
      <c r="A2" s="150"/>
      <c r="B2" s="151"/>
      <c r="C2" s="151"/>
      <c r="D2" s="151"/>
      <c r="E2" s="152"/>
      <c r="F2" s="158" t="s">
        <v>152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60"/>
    </row>
    <row r="3" spans="1:49" ht="21.75" customHeight="1" thickBot="1" x14ac:dyDescent="0.25">
      <c r="A3" s="150"/>
      <c r="B3" s="151"/>
      <c r="C3" s="151"/>
      <c r="D3" s="151"/>
      <c r="E3" s="152"/>
      <c r="F3" s="161" t="s">
        <v>173</v>
      </c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3"/>
    </row>
    <row r="4" spans="1:49" ht="21.75" customHeight="1" x14ac:dyDescent="0.2">
      <c r="A4" s="150"/>
      <c r="B4" s="151"/>
      <c r="C4" s="151"/>
      <c r="D4" s="151"/>
      <c r="E4" s="152"/>
      <c r="F4" s="168" t="s">
        <v>149</v>
      </c>
      <c r="G4" s="169"/>
      <c r="H4" s="169"/>
      <c r="I4" s="169"/>
      <c r="J4" s="170"/>
      <c r="K4" s="168" t="s">
        <v>150</v>
      </c>
      <c r="L4" s="169"/>
      <c r="M4" s="169"/>
      <c r="N4" s="170"/>
      <c r="O4" s="168" t="s">
        <v>151</v>
      </c>
      <c r="P4" s="169"/>
      <c r="Q4" s="169"/>
      <c r="R4" s="169"/>
      <c r="S4" s="169"/>
      <c r="T4" s="169"/>
      <c r="U4" s="170"/>
      <c r="V4" s="168" t="s">
        <v>176</v>
      </c>
      <c r="W4" s="169"/>
      <c r="X4" s="169"/>
      <c r="Y4" s="169"/>
      <c r="Z4" s="169"/>
      <c r="AA4" s="169"/>
      <c r="AB4" s="169"/>
      <c r="AC4" s="169"/>
      <c r="AD4" s="170"/>
    </row>
    <row r="5" spans="1:49" ht="21.75" customHeight="1" thickBot="1" x14ac:dyDescent="0.25">
      <c r="A5" s="153"/>
      <c r="B5" s="154"/>
      <c r="C5" s="154"/>
      <c r="D5" s="154"/>
      <c r="E5" s="155"/>
      <c r="F5" s="171">
        <v>45750</v>
      </c>
      <c r="G5" s="172"/>
      <c r="H5" s="172"/>
      <c r="I5" s="172"/>
      <c r="J5" s="173"/>
      <c r="K5" s="174">
        <v>2</v>
      </c>
      <c r="L5" s="175"/>
      <c r="M5" s="175"/>
      <c r="N5" s="176"/>
      <c r="O5" s="177" t="s">
        <v>175</v>
      </c>
      <c r="P5" s="177"/>
      <c r="Q5" s="177"/>
      <c r="R5" s="177"/>
      <c r="S5" s="177"/>
      <c r="T5" s="177"/>
      <c r="U5" s="178"/>
      <c r="V5" s="141" t="s">
        <v>177</v>
      </c>
      <c r="W5" s="142"/>
      <c r="X5" s="142"/>
      <c r="Y5" s="142"/>
      <c r="Z5" s="142"/>
      <c r="AA5" s="142"/>
      <c r="AB5" s="142"/>
      <c r="AC5" s="142"/>
      <c r="AD5" s="143"/>
    </row>
    <row r="6" spans="1:49" ht="21.75" hidden="1" customHeight="1" x14ac:dyDescent="0.2">
      <c r="A6" s="113"/>
      <c r="B6" s="113"/>
      <c r="C6" s="113"/>
      <c r="D6" s="113"/>
      <c r="E6" s="113"/>
      <c r="F6" s="114"/>
      <c r="G6" s="114"/>
      <c r="H6" s="114"/>
      <c r="I6" s="114"/>
      <c r="J6" s="114"/>
      <c r="K6" s="115"/>
      <c r="L6" s="115"/>
      <c r="M6" s="115"/>
      <c r="N6" s="115"/>
      <c r="O6" s="116"/>
      <c r="P6" s="116"/>
      <c r="Q6" s="116"/>
      <c r="R6" s="116"/>
      <c r="S6" s="116"/>
      <c r="T6" s="116"/>
      <c r="U6" s="116"/>
      <c r="V6" s="117"/>
      <c r="W6" s="117"/>
      <c r="X6" s="117"/>
      <c r="Y6" s="117"/>
      <c r="Z6" s="117"/>
      <c r="AA6" s="117"/>
      <c r="AB6" s="117"/>
      <c r="AC6" s="117"/>
      <c r="AD6" s="117"/>
    </row>
    <row r="7" spans="1:49" ht="21.75" hidden="1" customHeight="1" x14ac:dyDescent="0.2">
      <c r="A7" s="113"/>
      <c r="B7" s="113"/>
      <c r="C7" s="113"/>
      <c r="D7" s="113"/>
      <c r="E7" s="113"/>
      <c r="F7" s="114"/>
      <c r="G7" s="114"/>
      <c r="H7" s="114"/>
      <c r="I7" s="114"/>
      <c r="J7" s="114"/>
      <c r="K7" s="115"/>
      <c r="L7" s="115"/>
      <c r="M7" s="115"/>
      <c r="N7" s="115"/>
      <c r="O7" s="116"/>
      <c r="P7" s="116"/>
      <c r="Q7" s="116"/>
      <c r="R7" s="116"/>
      <c r="S7" s="116"/>
      <c r="T7" s="116"/>
      <c r="U7" s="116"/>
      <c r="V7" s="117"/>
      <c r="W7" s="117"/>
      <c r="X7" s="117"/>
      <c r="Y7" s="117"/>
      <c r="Z7" s="117"/>
      <c r="AA7" s="117"/>
      <c r="AB7" s="117"/>
      <c r="AC7" s="117"/>
      <c r="AD7" s="117"/>
    </row>
    <row r="8" spans="1:49" ht="21.75" hidden="1" customHeight="1" x14ac:dyDescent="0.2">
      <c r="A8" s="113"/>
      <c r="B8" s="113"/>
      <c r="C8" s="113"/>
      <c r="D8" s="113"/>
      <c r="E8" s="113"/>
      <c r="F8" s="114"/>
      <c r="G8" s="114"/>
      <c r="H8" s="114"/>
      <c r="I8" s="114"/>
      <c r="J8" s="114"/>
      <c r="K8" s="115"/>
      <c r="L8" s="115"/>
      <c r="M8" s="115"/>
      <c r="N8" s="115"/>
      <c r="O8" s="116"/>
      <c r="P8" s="116"/>
      <c r="Q8" s="116"/>
      <c r="R8" s="116"/>
      <c r="S8" s="116"/>
      <c r="T8" s="116"/>
      <c r="U8" s="116"/>
      <c r="V8" s="117"/>
      <c r="W8" s="117"/>
      <c r="X8" s="117"/>
      <c r="Y8" s="117"/>
      <c r="Z8" s="117"/>
      <c r="AA8" s="117"/>
      <c r="AB8" s="117"/>
      <c r="AC8" s="117"/>
      <c r="AD8" s="117"/>
    </row>
    <row r="10" spans="1:49" ht="16.5" customHeight="1" x14ac:dyDescent="0.2">
      <c r="A10" s="56"/>
      <c r="B10" s="56"/>
      <c r="C10" s="67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</row>
    <row r="11" spans="1:49" ht="26.25" customHeight="1" x14ac:dyDescent="0.2">
      <c r="A11" s="164" t="s">
        <v>146</v>
      </c>
      <c r="B11" s="145"/>
      <c r="C11" s="14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65"/>
      <c r="P11" s="166"/>
      <c r="Q11" s="167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</row>
    <row r="12" spans="1:49" ht="67.5" customHeight="1" x14ac:dyDescent="0.2">
      <c r="A12" s="164" t="s">
        <v>8</v>
      </c>
      <c r="B12" s="145"/>
      <c r="C12" s="146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</row>
    <row r="13" spans="1:49" ht="16.5" customHeight="1" x14ac:dyDescent="0.2">
      <c r="A13" s="138" t="s">
        <v>9</v>
      </c>
      <c r="B13" s="137"/>
      <c r="C13" s="137"/>
      <c r="D13" s="137"/>
      <c r="E13" s="137"/>
      <c r="F13" s="137"/>
      <c r="G13" s="137"/>
      <c r="H13" s="138" t="s">
        <v>10</v>
      </c>
      <c r="I13" s="137"/>
      <c r="J13" s="137"/>
      <c r="K13" s="137"/>
      <c r="L13" s="137"/>
      <c r="M13" s="137"/>
      <c r="N13" s="137"/>
      <c r="O13" s="138" t="s">
        <v>11</v>
      </c>
      <c r="P13" s="137"/>
      <c r="Q13" s="137"/>
      <c r="R13" s="137"/>
      <c r="S13" s="137"/>
      <c r="T13" s="137"/>
      <c r="U13" s="137"/>
      <c r="V13" s="137"/>
      <c r="W13" s="137"/>
      <c r="X13" s="138" t="s">
        <v>12</v>
      </c>
      <c r="Y13" s="137"/>
      <c r="Z13" s="137"/>
      <c r="AA13" s="137"/>
      <c r="AB13" s="137"/>
      <c r="AC13" s="137"/>
      <c r="AD13" s="137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</row>
    <row r="14" spans="1:49" ht="16.5" customHeight="1" x14ac:dyDescent="0.2">
      <c r="A14" s="139" t="s">
        <v>13</v>
      </c>
      <c r="B14" s="138" t="s">
        <v>0</v>
      </c>
      <c r="C14" s="136" t="s">
        <v>167</v>
      </c>
      <c r="D14" s="136" t="s">
        <v>1</v>
      </c>
      <c r="E14" s="136" t="s">
        <v>2</v>
      </c>
      <c r="F14" s="138" t="s">
        <v>3</v>
      </c>
      <c r="G14" s="136" t="s">
        <v>14</v>
      </c>
      <c r="H14" s="136" t="s">
        <v>15</v>
      </c>
      <c r="I14" s="138" t="s">
        <v>16</v>
      </c>
      <c r="J14" s="134" t="s">
        <v>17</v>
      </c>
      <c r="K14" s="136" t="s">
        <v>18</v>
      </c>
      <c r="L14" s="136" t="s">
        <v>19</v>
      </c>
      <c r="M14" s="138" t="s">
        <v>16</v>
      </c>
      <c r="N14" s="136" t="s">
        <v>4</v>
      </c>
      <c r="O14" s="140" t="s">
        <v>20</v>
      </c>
      <c r="P14" s="136" t="s">
        <v>5</v>
      </c>
      <c r="Q14" s="134" t="s">
        <v>6</v>
      </c>
      <c r="R14" s="136" t="s">
        <v>21</v>
      </c>
      <c r="S14" s="137"/>
      <c r="T14" s="137"/>
      <c r="U14" s="137"/>
      <c r="V14" s="137"/>
      <c r="W14" s="137"/>
      <c r="X14" s="140" t="s">
        <v>22</v>
      </c>
      <c r="Y14" s="140" t="s">
        <v>23</v>
      </c>
      <c r="Z14" s="140" t="s">
        <v>16</v>
      </c>
      <c r="AA14" s="140" t="s">
        <v>24</v>
      </c>
      <c r="AB14" s="140" t="s">
        <v>16</v>
      </c>
      <c r="AC14" s="140" t="s">
        <v>25</v>
      </c>
      <c r="AD14" s="140" t="s">
        <v>7</v>
      </c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</row>
    <row r="15" spans="1:49" ht="94.5" customHeight="1" x14ac:dyDescent="0.2">
      <c r="A15" s="137"/>
      <c r="B15" s="137"/>
      <c r="C15" s="137"/>
      <c r="D15" s="137"/>
      <c r="E15" s="137"/>
      <c r="F15" s="137"/>
      <c r="G15" s="137"/>
      <c r="H15" s="137"/>
      <c r="I15" s="137"/>
      <c r="J15" s="135"/>
      <c r="K15" s="137"/>
      <c r="L15" s="137"/>
      <c r="M15" s="137"/>
      <c r="N15" s="137"/>
      <c r="O15" s="137"/>
      <c r="P15" s="137"/>
      <c r="Q15" s="135"/>
      <c r="R15" s="57" t="s">
        <v>26</v>
      </c>
      <c r="S15" s="57" t="s">
        <v>27</v>
      </c>
      <c r="T15" s="57" t="s">
        <v>28</v>
      </c>
      <c r="U15" s="57" t="s">
        <v>29</v>
      </c>
      <c r="V15" s="57" t="s">
        <v>30</v>
      </c>
      <c r="W15" s="57" t="s">
        <v>31</v>
      </c>
      <c r="X15" s="137"/>
      <c r="Y15" s="137"/>
      <c r="Z15" s="137"/>
      <c r="AA15" s="137"/>
      <c r="AB15" s="137"/>
      <c r="AC15" s="137"/>
      <c r="AD15" s="137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</row>
    <row r="16" spans="1:49" ht="16.5" x14ac:dyDescent="0.2">
      <c r="A16" s="128">
        <v>1</v>
      </c>
      <c r="B16" s="131"/>
      <c r="C16" s="131"/>
      <c r="D16" s="131"/>
      <c r="E16" s="131"/>
      <c r="F16" s="131"/>
      <c r="G16" s="128"/>
      <c r="H16" s="122" t="str">
        <f>IF(G16&lt;=0,"",IF(G16&lt;=2,"Muy Baja",IF(G16&lt;=24,"Baja",IF(G16&lt;=500,"Media",IF(G16&lt;=5000,"Alta","Muy Alta")))))</f>
        <v/>
      </c>
      <c r="I16" s="119" t="str">
        <f>IF(H16="","",IF(H16="Muy Baja",0.2,IF(H16="Baja",0.4,IF(H16="Media",0.6,IF(H16="Alta",0.8,IF(H16="Muy Alta",1,))))))</f>
        <v/>
      </c>
      <c r="J16" s="119"/>
      <c r="K16" s="119">
        <f ca="1">IF(NOT(ISERROR(MATCH(J16,'Tabla Impacto'!$B$221:$B$223,0))),'Tabla Impacto'!$F$223&amp;"Por favor no seleccionar los criterios de impacto(Afectación Económica o presupuestal y Pérdida Reputacional)",J16)</f>
        <v>0</v>
      </c>
      <c r="L16" s="122" t="str">
        <f ca="1">IF(OR(K16='Tabla Impacto'!$C$11,K16='Tabla Impacto'!$D$11),"Leve",IF(OR(K16='Tabla Impacto'!$C$12,K16='Tabla Impacto'!$D$12),"Menor",IF(OR(K16='Tabla Impacto'!$C$13,K16='Tabla Impacto'!$D$13),"Moderado",IF(OR(K16='Tabla Impacto'!$C$14,K16='Tabla Impacto'!$D$14),"Mayor",IF(OR(K16='Tabla Impacto'!$C$15,K16='Tabla Impacto'!$D$15),"Catastrófico","")))))</f>
        <v/>
      </c>
      <c r="M16" s="119" t="str">
        <f ca="1">IF(L16="","",IF(L16="Leve",0.2,IF(L16="Menor",0.4,IF(L16="Moderado",0.6,IF(L16="Mayor",0.8,IF(L16="Catastrófico",1,))))))</f>
        <v/>
      </c>
      <c r="N16" s="125" t="str">
        <f ca="1">IF(OR(AND(H16="Muy Baja",L16="Leve"),AND(H16="Muy Baja",L16="Menor"),AND(H16="Baja",L16="Leve")),"Bajo",IF(OR(AND(H16="Muy baja",L16="Moderado"),AND(H16="Baja",L16="Menor"),AND(H16="Baja",L16="Moderado"),AND(H16="Media",L16="Leve"),AND(H16="Media",L16="Menor"),AND(H16="Media",L16="Moderado"),AND(H16="Alta",L16="Leve"),AND(H16="Alta",L16="Menor")),"Moderado",IF(OR(AND(H16="Muy Baja",L16="Mayor"),AND(H16="Baja",L16="Mayor"),AND(H16="Media",L16="Mayor"),AND(H16="Alta",L16="Moderado"),AND(H16="Alta",L16="Mayor"),AND(H16="Muy Alta",L16="Leve"),AND(H16="Muy Alta",L16="Menor"),AND(H16="Muy Alta",L16="Moderado"),AND(H16="Muy Alta",L16="Mayor")),"Alto",IF(OR(AND(H16="Muy Baja",L16="Catastrófico"),AND(H16="Baja",L16="Catastrófico"),AND(H16="Media",L16="Catastrófico"),AND(H16="Alta",L16="Catastrófico"),AND(H16="Muy Alta",L16="Catastrófico")),"Extremo",""))))</f>
        <v/>
      </c>
      <c r="O16" s="59">
        <v>1</v>
      </c>
      <c r="P16" s="72"/>
      <c r="Q16" s="73" t="str">
        <f t="shared" ref="Q16:Q18" si="0">IF(OR(R16="Preventivo",R16="Detectivo"),"Probabilidad",IF(R16="Correctivo","Impacto",""))</f>
        <v/>
      </c>
      <c r="R16" s="118"/>
      <c r="S16" s="118"/>
      <c r="T16" s="61" t="str">
        <f t="shared" ref="T16:T18" si="1">IF(AND(R16="Preventivo",S16="Automático"),"50%",IF(AND(R16="Preventivo",S16="Manual"),"40%",IF(AND(R16="Detectivo",S16="Automático"),"40%",IF(AND(R16="Detectivo",S16="Manual"),"30%",IF(AND(R16="Correctivo",S16="Automático"),"35%",IF(AND(R16="Correctivo",S16="Manual"),"25%",""))))))</f>
        <v/>
      </c>
      <c r="U16" s="118"/>
      <c r="V16" s="118"/>
      <c r="W16" s="118"/>
      <c r="X16" s="62" t="str">
        <f>IFERROR(IF(Q16="Probabilidad",(I16-(+I16*T16)),IF(Q16="Impacto",I16,"")),"")</f>
        <v/>
      </c>
      <c r="Y16" s="63" t="str">
        <f t="shared" ref="Y16:Y18" si="2">IFERROR(IF(X16="","",IF(X16&lt;=0.2,"Muy Baja",IF(X16&lt;=0.4,"Baja",IF(X16&lt;=0.6,"Media",IF(X16&lt;=0.8,"Alta","Muy Alta"))))),"")</f>
        <v/>
      </c>
      <c r="Z16" s="61" t="str">
        <f t="shared" ref="Z16:Z18" si="3">+X16</f>
        <v/>
      </c>
      <c r="AA16" s="63" t="str">
        <f t="shared" ref="AA16:AA18" si="4">IFERROR(IF(AB16="","",IF(AB16&lt;=0.2,"Leve",IF(AB16&lt;=0.4,"Menor",IF(AB16&lt;=0.6,"Moderado",IF(AB16&lt;=0.8,"Mayor","Catastrófico"))))),"")</f>
        <v/>
      </c>
      <c r="AB16" s="61" t="str">
        <f>IFERROR(IF(Q16="Impacto",(M16-(+M16*T16)),IF(Q16="Probabilidad",M16,"")),"")</f>
        <v/>
      </c>
      <c r="AC16" s="64" t="str">
        <f t="shared" ref="AC16" si="5">IFERROR(IF(OR(AND(Y16="Muy Baja",AA16="Leve"),AND(Y16="Muy Baja",AA16="Menor"),AND(Y16="Baja",AA16="Leve")),"Bajo",IF(OR(AND(Y16="Muy baja",AA16="Moderado"),AND(Y16="Baja",AA16="Menor"),AND(Y16="Baja",AA16="Moderado"),AND(Y16="Media",AA16="Leve"),AND(Y16="Media",AA16="Menor"),AND(Y16="Media",AA16="Moderado"),AND(Y16="Alta",AA16="Leve"),AND(Y16="Alta",AA16="Menor")),"Moderado",IF(OR(AND(Y16="Muy Baja",AA16="Mayor"),AND(Y16="Baja",AA16="Mayor"),AND(Y16="Media",AA16="Mayor"),AND(Y16="Alta",AA16="Moderado"),AND(Y16="Alta",AA16="Mayor"),AND(Y16="Muy Alta",AA16="Leve"),AND(Y16="Muy Alta",AA16="Menor"),AND(Y16="Muy Alta",AA16="Moderado"),AND(Y16="Muy Alta",AA16="Mayor")),"Alto",IF(OR(AND(Y16="Muy Baja",AA16="Catastrófico"),AND(Y16="Baja",AA16="Catastrófico"),AND(Y16="Media",AA16="Catastrófico"),AND(Y16="Alta",AA16="Catastrófico"),AND(Y16="Muy Alta",AA16="Catastrófico")),"Extremo","")))),"")</f>
        <v/>
      </c>
      <c r="AD16" s="60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</row>
    <row r="17" spans="1:49" ht="16.5" x14ac:dyDescent="0.2">
      <c r="A17" s="129"/>
      <c r="B17" s="132"/>
      <c r="C17" s="132"/>
      <c r="D17" s="132"/>
      <c r="E17" s="132"/>
      <c r="F17" s="132"/>
      <c r="G17" s="129"/>
      <c r="H17" s="123"/>
      <c r="I17" s="120"/>
      <c r="J17" s="120"/>
      <c r="K17" s="120"/>
      <c r="L17" s="123"/>
      <c r="M17" s="120"/>
      <c r="N17" s="126"/>
      <c r="O17" s="59">
        <v>2</v>
      </c>
      <c r="P17" s="72"/>
      <c r="Q17" s="73" t="str">
        <f t="shared" si="0"/>
        <v/>
      </c>
      <c r="R17" s="118"/>
      <c r="S17" s="118"/>
      <c r="T17" s="61" t="str">
        <f t="shared" si="1"/>
        <v/>
      </c>
      <c r="U17" s="118"/>
      <c r="V17" s="118"/>
      <c r="W17" s="118"/>
      <c r="X17" s="62" t="str">
        <f>IFERROR(IF(AND(Q16="Probabilidad",Q17="Probabilidad"),(Z16-(+Z16*T17)),IF(Q17="Probabilidad",(I16-(+I16*T17)),IF(Q17="Impacto",Z16,""))),"")</f>
        <v/>
      </c>
      <c r="Y17" s="63" t="str">
        <f t="shared" si="2"/>
        <v/>
      </c>
      <c r="Z17" s="61" t="str">
        <f t="shared" si="3"/>
        <v/>
      </c>
      <c r="AA17" s="63" t="str">
        <f t="shared" si="4"/>
        <v/>
      </c>
      <c r="AB17" s="61" t="str">
        <f>IFERROR(IF(AND(Q16="Impacto",Q17="Impacto"),(AB16-(+AB16*T17)),IF(Q17="Impacto",($M$16-(+$M$16*T17)),IF(Q17="Probabilidad",AB16,""))),"")</f>
        <v/>
      </c>
      <c r="AC17" s="64" t="str">
        <f>IFERROR(IF(OR(AND(Y17="Muy Baja",AA17="Leve"),AND(Y17="Muy Baja",AA17="Menor"),AND(Y17="Baja",AA17="Leve")),"Bajo",IF(OR(AND(Y17="Muy baja",AA17="Moderado"),AND(Y17="Baja",AA17="Menor"),AND(Y17="Baja",AA17="Moderado"),AND(Y17="Media",AA17="Leve"),AND(Y17="Media",AA17="Menor"),AND(Y17="Media",AA17="Moderado"),AND(Y17="Alta",AA17="Leve"),AND(Y17="Alta",AA17="Menor")),"Moderado",IF(OR(AND(Y17="Muy Baja",AA17="Mayor"),AND(Y17="Baja",AA17="Mayor"),AND(Y17="Media",AA17="Mayor"),AND(Y17="Alta",AA17="Moderado"),AND(Y17="Alta",AA17="Mayor"),AND(Y17="Muy Alta",AA17="Leve"),AND(Y17="Muy Alta",AA17="Menor"),AND(Y17="Muy Alta",AA17="Moderado"),AND(Y17="Muy Alta",AA17="Mayor")),"Alto",IF(OR(AND(Y17="Muy Baja",AA17="Catastrófico"),AND(Y17="Baja",AA17="Catastrófico"),AND(Y17="Media",AA17="Catastrófico"),AND(Y17="Alta",AA17="Catastrófico"),AND(Y17="Muy Alta",AA17="Catastrófico")),"Extremo","")))),"")</f>
        <v/>
      </c>
      <c r="AD17" s="60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</row>
    <row r="18" spans="1:49" ht="16.5" x14ac:dyDescent="0.2">
      <c r="A18" s="130"/>
      <c r="B18" s="133"/>
      <c r="C18" s="133"/>
      <c r="D18" s="133"/>
      <c r="E18" s="133"/>
      <c r="F18" s="133"/>
      <c r="G18" s="130"/>
      <c r="H18" s="124"/>
      <c r="I18" s="121"/>
      <c r="J18" s="121"/>
      <c r="K18" s="121"/>
      <c r="L18" s="124"/>
      <c r="M18" s="121"/>
      <c r="N18" s="127"/>
      <c r="O18" s="73">
        <v>3</v>
      </c>
      <c r="P18" s="72"/>
      <c r="Q18" s="73" t="str">
        <f t="shared" si="0"/>
        <v/>
      </c>
      <c r="R18" s="118"/>
      <c r="S18" s="118"/>
      <c r="T18" s="61" t="str">
        <f t="shared" si="1"/>
        <v/>
      </c>
      <c r="U18" s="118"/>
      <c r="V18" s="118"/>
      <c r="W18" s="118"/>
      <c r="X18" s="62" t="str">
        <f>IFERROR(IF(AND(Q17="Probabilidad",Q18="Probabilidad"),(Z17-(+Z17*T18)),IF(AND(Q17="Impacto",Q18="Probabilidad"),(Z16-(+Z16*T18)),IF(Q18="Impacto",Z17,""))),"")</f>
        <v/>
      </c>
      <c r="Y18" s="63" t="str">
        <f t="shared" si="2"/>
        <v/>
      </c>
      <c r="Z18" s="61" t="str">
        <f t="shared" si="3"/>
        <v/>
      </c>
      <c r="AA18" s="63" t="str">
        <f t="shared" si="4"/>
        <v/>
      </c>
      <c r="AB18" s="61" t="str">
        <f>IFERROR(IF(AND(Q17="Impacto",Q18="Impacto"),(AB17-(+AB17*T18)),IF(AND(Q17="Probabilidad",Q18="Impacto"),(AB16-(+AB16*T18)),IF(Q18="Probabilidad",AB17,""))),"")</f>
        <v/>
      </c>
      <c r="AC18" s="64" t="str">
        <f>IFERROR(IF(OR(AND(Y18="Muy Baja",AA18="Leve"),AND(Y18="Muy Baja",AA18="Menor"),AND(Y18="Baja",AA18="Leve")),"Bajo",IF(OR(AND(Y18="Muy baja",AA18="Moderado"),AND(Y18="Baja",AA18="Menor"),AND(Y18="Baja",AA18="Moderado"),AND(Y18="Media",AA18="Leve"),AND(Y18="Media",AA18="Menor"),AND(Y18="Media",AA18="Moderado"),AND(Y18="Alta",AA18="Leve"),AND(Y18="Alta",AA18="Menor")),"Moderado",IF(OR(AND(Y18="Muy Baja",AA18="Mayor"),AND(Y18="Baja",AA18="Mayor"),AND(Y18="Media",AA18="Mayor"),AND(Y18="Alta",AA18="Moderado"),AND(Y18="Alta",AA18="Mayor"),AND(Y18="Muy Alta",AA18="Leve"),AND(Y18="Muy Alta",AA18="Menor"),AND(Y18="Muy Alta",AA18="Moderado"),AND(Y18="Muy Alta",AA18="Mayor")),"Alto",IF(OR(AND(Y18="Muy Baja",AA18="Catastrófico"),AND(Y18="Baja",AA18="Catastrófico"),AND(Y18="Media",AA18="Catastrófico"),AND(Y18="Alta",AA18="Catastrófico"),AND(Y18="Muy Alta",AA18="Catastrófico")),"Extremo","")))),"")</f>
        <v/>
      </c>
      <c r="AD18" s="60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</row>
    <row r="19" spans="1:49" ht="16.5" x14ac:dyDescent="0.2">
      <c r="A19" s="128">
        <v>2</v>
      </c>
      <c r="B19" s="131"/>
      <c r="C19" s="131"/>
      <c r="D19" s="131"/>
      <c r="E19" s="131"/>
      <c r="F19" s="131"/>
      <c r="G19" s="128"/>
      <c r="H19" s="122" t="str">
        <f>IF(G19&lt;=0,"",IF(G19&lt;=2,"Muy Baja",IF(G19&lt;=24,"Baja",IF(G19&lt;=500,"Media",IF(G19&lt;=5000,"Alta","Muy Alta")))))</f>
        <v/>
      </c>
      <c r="I19" s="119" t="str">
        <f>IF(H19="","",IF(H19="Muy Baja",0.2,IF(H19="Baja",0.4,IF(H19="Media",0.6,IF(H19="Alta",0.8,IF(H19="Muy Alta",1,))))))</f>
        <v/>
      </c>
      <c r="J19" s="119"/>
      <c r="K19" s="119">
        <f ca="1">IF(NOT(ISERROR(MATCH(J19,'Tabla Impacto'!$B$221:$B$223,0))),'Tabla Impacto'!$F$223&amp;"Por favor no seleccionar los criterios de impacto(Afectación Económica o presupuestal y Pérdida Reputacional)",J19)</f>
        <v>0</v>
      </c>
      <c r="L19" s="122" t="str">
        <f ca="1">IF(OR(K19='Tabla Impacto'!$C$11,K19='Tabla Impacto'!$D$11),"Leve",IF(OR(K19='Tabla Impacto'!$C$12,K19='Tabla Impacto'!$D$12),"Menor",IF(OR(K19='Tabla Impacto'!$C$13,K19='Tabla Impacto'!$D$13),"Moderado",IF(OR(K19='Tabla Impacto'!$C$14,K19='Tabla Impacto'!$D$14),"Mayor",IF(OR(K19='Tabla Impacto'!$C$15,K19='Tabla Impacto'!$D$15),"Catastrófico","")))))</f>
        <v/>
      </c>
      <c r="M19" s="119" t="str">
        <f ca="1">IF(L19="","",IF(L19="Leve",0.2,IF(L19="Menor",0.4,IF(L19="Moderado",0.6,IF(L19="Mayor",0.8,IF(L19="Catastrófico",1,))))))</f>
        <v/>
      </c>
      <c r="N19" s="125" t="str">
        <f ca="1">IF(OR(AND(H19="Muy Baja",L19="Leve"),AND(H19="Muy Baja",L19="Menor"),AND(H19="Baja",L19="Leve")),"Bajo",IF(OR(AND(H19="Muy baja",L19="Moderado"),AND(H19="Baja",L19="Menor"),AND(H19="Baja",L19="Moderado"),AND(H19="Media",L19="Leve"),AND(H19="Media",L19="Menor"),AND(H19="Media",L19="Moderado"),AND(H19="Alta",L19="Leve"),AND(H19="Alta",L19="Menor")),"Moderado",IF(OR(AND(H19="Muy Baja",L19="Mayor"),AND(H19="Baja",L19="Mayor"),AND(H19="Media",L19="Mayor"),AND(H19="Alta",L19="Moderado"),AND(H19="Alta",L19="Mayor"),AND(H19="Muy Alta",L19="Leve"),AND(H19="Muy Alta",L19="Menor"),AND(H19="Muy Alta",L19="Moderado"),AND(H19="Muy Alta",L19="Mayor")),"Alto",IF(OR(AND(H19="Muy Baja",L19="Catastrófico"),AND(H19="Baja",L19="Catastrófico"),AND(H19="Media",L19="Catastrófico"),AND(H19="Alta",L19="Catastrófico"),AND(H19="Muy Alta",L19="Catastrófico")),"Extremo",""))))</f>
        <v/>
      </c>
      <c r="O19" s="73">
        <v>1</v>
      </c>
      <c r="P19" s="72"/>
      <c r="Q19" s="73" t="str">
        <f>IF(OR(R19="Preventivo",R19="Detectivo"),"Probabilidad",IF(R19="Correctivo","Impacto",""))</f>
        <v/>
      </c>
      <c r="R19" s="118"/>
      <c r="S19" s="118"/>
      <c r="T19" s="61" t="str">
        <f t="shared" ref="T19:T33" si="6">IF(AND(R19="Preventivo",S19="Automático"),"50%",IF(AND(R19="Preventivo",S19="Manual"),"40%",IF(AND(R19="Detectivo",S19="Automático"),"40%",IF(AND(R19="Detectivo",S19="Manual"),"30%",IF(AND(R19="Correctivo",S19="Automático"),"35%",IF(AND(R19="Correctivo",S19="Manual"),"25%",""))))))</f>
        <v/>
      </c>
      <c r="U19" s="118"/>
      <c r="V19" s="118"/>
      <c r="W19" s="118"/>
      <c r="X19" s="62" t="str">
        <f t="shared" ref="X19" si="7">IFERROR(IF(Q19="Probabilidad",(I19-(+I19*T19)),IF(Q19="Impacto",I19,"")),"")</f>
        <v/>
      </c>
      <c r="Y19" s="63" t="str">
        <f t="shared" ref="Y19:Y33" si="8">IFERROR(IF(X19="","",IF(X19&lt;=0.2,"Muy Baja",IF(X19&lt;=0.4,"Baja",IF(X19&lt;=0.6,"Media",IF(X19&lt;=0.8,"Alta","Muy Alta"))))),"")</f>
        <v/>
      </c>
      <c r="Z19" s="61" t="str">
        <f t="shared" ref="Z19:Z33" si="9">+X19</f>
        <v/>
      </c>
      <c r="AA19" s="63" t="str">
        <f t="shared" ref="AA19:AA33" si="10">IFERROR(IF(AB19="","",IF(AB19&lt;=0.2,"Leve",IF(AB19&lt;=0.4,"Menor",IF(AB19&lt;=0.6,"Moderado",IF(AB19&lt;=0.8,"Mayor","Catastrófico"))))),"")</f>
        <v/>
      </c>
      <c r="AB19" s="61" t="str">
        <f t="shared" ref="AB19" si="11">IFERROR(IF(Q19="Impacto",(M19-(+M19*T19)),IF(Q19="Probabilidad",M19,"")),"")</f>
        <v/>
      </c>
      <c r="AC19" s="64" t="str">
        <f t="shared" ref="AC19:AC33" si="12">IFERROR(IF(OR(AND(Y19="Muy Baja",AA19="Leve"),AND(Y19="Muy Baja",AA19="Menor"),AND(Y19="Baja",AA19="Leve")),"Bajo",IF(OR(AND(Y19="Muy baja",AA19="Moderado"),AND(Y19="Baja",AA19="Menor"),AND(Y19="Baja",AA19="Moderado"),AND(Y19="Media",AA19="Leve"),AND(Y19="Media",AA19="Menor"),AND(Y19="Media",AA19="Moderado"),AND(Y19="Alta",AA19="Leve"),AND(Y19="Alta",AA19="Menor")),"Moderado",IF(OR(AND(Y19="Muy Baja",AA19="Mayor"),AND(Y19="Baja",AA19="Mayor"),AND(Y19="Media",AA19="Mayor"),AND(Y19="Alta",AA19="Moderado"),AND(Y19="Alta",AA19="Mayor"),AND(Y19="Muy Alta",AA19="Leve"),AND(Y19="Muy Alta",AA19="Menor"),AND(Y19="Muy Alta",AA19="Moderado"),AND(Y19="Muy Alta",AA19="Mayor")),"Alto",IF(OR(AND(Y19="Muy Baja",AA19="Catastrófico"),AND(Y19="Baja",AA19="Catastrófico"),AND(Y19="Media",AA19="Catastrófico"),AND(Y19="Alta",AA19="Catastrófico"),AND(Y19="Muy Alta",AA19="Catastrófico")),"Extremo","")))),"")</f>
        <v/>
      </c>
      <c r="AD19" s="60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</row>
    <row r="20" spans="1:49" ht="16.5" x14ac:dyDescent="0.2">
      <c r="A20" s="129"/>
      <c r="B20" s="132"/>
      <c r="C20" s="132"/>
      <c r="D20" s="132"/>
      <c r="E20" s="132"/>
      <c r="F20" s="132"/>
      <c r="G20" s="129"/>
      <c r="H20" s="123"/>
      <c r="I20" s="120"/>
      <c r="J20" s="120"/>
      <c r="K20" s="120"/>
      <c r="L20" s="123"/>
      <c r="M20" s="120"/>
      <c r="N20" s="126"/>
      <c r="O20" s="73">
        <v>2</v>
      </c>
      <c r="P20" s="72"/>
      <c r="Q20" s="73" t="str">
        <f t="shared" ref="Q20:Q21" si="13">IF(OR(R20="Preventivo",R20="Detectivo"),"Probabilidad",IF(R20="Correctivo","Impacto",""))</f>
        <v/>
      </c>
      <c r="R20" s="118"/>
      <c r="S20" s="118"/>
      <c r="T20" s="61" t="str">
        <f t="shared" si="6"/>
        <v/>
      </c>
      <c r="U20" s="118"/>
      <c r="V20" s="118"/>
      <c r="W20" s="118"/>
      <c r="X20" s="62" t="str">
        <f t="shared" ref="X20" si="14">IFERROR(IF(AND(Q19="Probabilidad",Q20="Probabilidad"),(Z19-(+Z19*T20)),IF(Q20="Probabilidad",(I19-(+I19*T20)),IF(Q20="Impacto",Z19,""))),"")</f>
        <v/>
      </c>
      <c r="Y20" s="63" t="str">
        <f t="shared" si="8"/>
        <v/>
      </c>
      <c r="Z20" s="61" t="str">
        <f t="shared" si="9"/>
        <v/>
      </c>
      <c r="AA20" s="63" t="str">
        <f t="shared" si="10"/>
        <v/>
      </c>
      <c r="AB20" s="61" t="str">
        <f t="shared" ref="AB20" si="15">IFERROR(IF(AND(Q19="Impacto",Q20="Impacto"),(AB19-(+AB19*T20)),IF(Q20="Impacto",($M$16-(+$M$16*T20)),IF(Q20="Probabilidad",AB19,""))),"")</f>
        <v/>
      </c>
      <c r="AC20" s="64" t="str">
        <f t="shared" si="12"/>
        <v/>
      </c>
      <c r="AD20" s="60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</row>
    <row r="21" spans="1:49" ht="16.5" x14ac:dyDescent="0.2">
      <c r="A21" s="130"/>
      <c r="B21" s="133"/>
      <c r="C21" s="133"/>
      <c r="D21" s="133"/>
      <c r="E21" s="133"/>
      <c r="F21" s="133"/>
      <c r="G21" s="130"/>
      <c r="H21" s="124"/>
      <c r="I21" s="121"/>
      <c r="J21" s="121"/>
      <c r="K21" s="121"/>
      <c r="L21" s="124"/>
      <c r="M21" s="121"/>
      <c r="N21" s="127"/>
      <c r="O21" s="73">
        <v>3</v>
      </c>
      <c r="P21" s="72"/>
      <c r="Q21" s="73" t="str">
        <f t="shared" si="13"/>
        <v/>
      </c>
      <c r="R21" s="118"/>
      <c r="S21" s="118"/>
      <c r="T21" s="61" t="str">
        <f t="shared" si="6"/>
        <v/>
      </c>
      <c r="U21" s="118"/>
      <c r="V21" s="118"/>
      <c r="W21" s="118"/>
      <c r="X21" s="62" t="str">
        <f t="shared" ref="X21" si="16">IFERROR(IF(AND(Q20="Probabilidad",Q21="Probabilidad"),(Z20-(+Z20*T21)),IF(AND(Q20="Impacto",Q21="Probabilidad"),(Z19-(+Z19*T21)),IF(Q21="Impacto",Z20,""))),"")</f>
        <v/>
      </c>
      <c r="Y21" s="63" t="str">
        <f t="shared" si="8"/>
        <v/>
      </c>
      <c r="Z21" s="61" t="str">
        <f t="shared" si="9"/>
        <v/>
      </c>
      <c r="AA21" s="63" t="str">
        <f t="shared" si="10"/>
        <v/>
      </c>
      <c r="AB21" s="61" t="str">
        <f t="shared" ref="AB21" si="17">IFERROR(IF(AND(Q20="Impacto",Q21="Impacto"),(AB20-(+AB20*T21)),IF(AND(Q20="Probabilidad",Q21="Impacto"),(AB19-(+AB19*T21)),IF(Q21="Probabilidad",AB20,""))),"")</f>
        <v/>
      </c>
      <c r="AC21" s="64" t="str">
        <f t="shared" si="12"/>
        <v/>
      </c>
      <c r="AD21" s="60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</row>
    <row r="22" spans="1:49" ht="16.5" x14ac:dyDescent="0.2">
      <c r="A22" s="128">
        <v>3</v>
      </c>
      <c r="B22" s="131"/>
      <c r="C22" s="131"/>
      <c r="D22" s="131"/>
      <c r="E22" s="131"/>
      <c r="F22" s="131"/>
      <c r="G22" s="128"/>
      <c r="H22" s="122" t="str">
        <f>IF(G22&lt;=0,"",IF(G22&lt;=2,"Muy Baja",IF(G22&lt;=24,"Baja",IF(G22&lt;=500,"Media",IF(G22&lt;=5000,"Alta","Muy Alta")))))</f>
        <v/>
      </c>
      <c r="I22" s="119" t="str">
        <f>IF(H22="","",IF(H22="Muy Baja",0.2,IF(H22="Baja",0.4,IF(H22="Media",0.6,IF(H22="Alta",0.8,IF(H22="Muy Alta",1,))))))</f>
        <v/>
      </c>
      <c r="J22" s="119"/>
      <c r="K22" s="119">
        <f ca="1">IF(NOT(ISERROR(MATCH(J22,'Tabla Impacto'!$B$221:$B$223,0))),'Tabla Impacto'!$F$223&amp;"Por favor no seleccionar los criterios de impacto(Afectación Económica o presupuestal y Pérdida Reputacional)",J22)</f>
        <v>0</v>
      </c>
      <c r="L22" s="122" t="str">
        <f ca="1">IF(OR(K22='Tabla Impacto'!$C$11,K22='Tabla Impacto'!$D$11),"Leve",IF(OR(K22='Tabla Impacto'!$C$12,K22='Tabla Impacto'!$D$12),"Menor",IF(OR(K22='Tabla Impacto'!$C$13,K22='Tabla Impacto'!$D$13),"Moderado",IF(OR(K22='Tabla Impacto'!$C$14,K22='Tabla Impacto'!$D$14),"Mayor",IF(OR(K22='Tabla Impacto'!$C$15,K22='Tabla Impacto'!$D$15),"Catastrófico","")))))</f>
        <v/>
      </c>
      <c r="M22" s="119" t="str">
        <f ca="1">IF(L22="","",IF(L22="Leve",0.2,IF(L22="Menor",0.4,IF(L22="Moderado",0.6,IF(L22="Mayor",0.8,IF(L22="Catastrófico",1,))))))</f>
        <v/>
      </c>
      <c r="N22" s="125" t="str">
        <f ca="1">IF(OR(AND(H22="Muy Baja",L22="Leve"),AND(H22="Muy Baja",L22="Menor"),AND(H22="Baja",L22="Leve")),"Bajo",IF(OR(AND(H22="Muy baja",L22="Moderado"),AND(H22="Baja",L22="Menor"),AND(H22="Baja",L22="Moderado"),AND(H22="Media",L22="Leve"),AND(H22="Media",L22="Menor"),AND(H22="Media",L22="Moderado"),AND(H22="Alta",L22="Leve"),AND(H22="Alta",L22="Menor")),"Moderado",IF(OR(AND(H22="Muy Baja",L22="Mayor"),AND(H22="Baja",L22="Mayor"),AND(H22="Media",L22="Mayor"),AND(H22="Alta",L22="Moderado"),AND(H22="Alta",L22="Mayor"),AND(H22="Muy Alta",L22="Leve"),AND(H22="Muy Alta",L22="Menor"),AND(H22="Muy Alta",L22="Moderado"),AND(H22="Muy Alta",L22="Mayor")),"Alto",IF(OR(AND(H22="Muy Baja",L22="Catastrófico"),AND(H22="Baja",L22="Catastrófico"),AND(H22="Media",L22="Catastrófico"),AND(H22="Alta",L22="Catastrófico"),AND(H22="Muy Alta",L22="Catastrófico")),"Extremo",""))))</f>
        <v/>
      </c>
      <c r="O22" s="73">
        <v>1</v>
      </c>
      <c r="P22" s="72"/>
      <c r="Q22" s="73" t="str">
        <f>IF(OR(R22="Preventivo",R22="Detectivo"),"Probabilidad",IF(R22="Correctivo","Impacto",""))</f>
        <v/>
      </c>
      <c r="R22" s="118"/>
      <c r="S22" s="118"/>
      <c r="T22" s="61" t="str">
        <f t="shared" si="6"/>
        <v/>
      </c>
      <c r="U22" s="118"/>
      <c r="V22" s="118"/>
      <c r="W22" s="118"/>
      <c r="X22" s="62" t="str">
        <f t="shared" ref="X22" si="18">IFERROR(IF(Q22="Probabilidad",(I22-(+I22*T22)),IF(Q22="Impacto",I22,"")),"")</f>
        <v/>
      </c>
      <c r="Y22" s="63" t="str">
        <f t="shared" si="8"/>
        <v/>
      </c>
      <c r="Z22" s="61" t="str">
        <f t="shared" si="9"/>
        <v/>
      </c>
      <c r="AA22" s="63" t="str">
        <f t="shared" si="10"/>
        <v/>
      </c>
      <c r="AB22" s="61" t="str">
        <f t="shared" ref="AB22" si="19">IFERROR(IF(Q22="Impacto",(M22-(+M22*T22)),IF(Q22="Probabilidad",M22,"")),"")</f>
        <v/>
      </c>
      <c r="AC22" s="64" t="str">
        <f t="shared" si="12"/>
        <v/>
      </c>
      <c r="AD22" s="60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</row>
    <row r="23" spans="1:49" ht="16.5" x14ac:dyDescent="0.2">
      <c r="A23" s="129"/>
      <c r="B23" s="132"/>
      <c r="C23" s="132"/>
      <c r="D23" s="132"/>
      <c r="E23" s="132"/>
      <c r="F23" s="132"/>
      <c r="G23" s="129"/>
      <c r="H23" s="123"/>
      <c r="I23" s="120"/>
      <c r="J23" s="120"/>
      <c r="K23" s="120"/>
      <c r="L23" s="123"/>
      <c r="M23" s="120"/>
      <c r="N23" s="126"/>
      <c r="O23" s="73">
        <v>2</v>
      </c>
      <c r="P23" s="72"/>
      <c r="Q23" s="73" t="str">
        <f t="shared" ref="Q23:Q24" si="20">IF(OR(R23="Preventivo",R23="Detectivo"),"Probabilidad",IF(R23="Correctivo","Impacto",""))</f>
        <v/>
      </c>
      <c r="R23" s="118"/>
      <c r="S23" s="118"/>
      <c r="T23" s="61" t="str">
        <f t="shared" si="6"/>
        <v/>
      </c>
      <c r="U23" s="118"/>
      <c r="V23" s="118"/>
      <c r="W23" s="118"/>
      <c r="X23" s="62" t="str">
        <f t="shared" ref="X23" si="21">IFERROR(IF(AND(Q22="Probabilidad",Q23="Probabilidad"),(Z22-(+Z22*T23)),IF(Q23="Probabilidad",(I22-(+I22*T23)),IF(Q23="Impacto",Z22,""))),"")</f>
        <v/>
      </c>
      <c r="Y23" s="63" t="str">
        <f t="shared" si="8"/>
        <v/>
      </c>
      <c r="Z23" s="61" t="str">
        <f t="shared" si="9"/>
        <v/>
      </c>
      <c r="AA23" s="63" t="str">
        <f t="shared" si="10"/>
        <v/>
      </c>
      <c r="AB23" s="61" t="str">
        <f t="shared" ref="AB23" si="22">IFERROR(IF(AND(Q22="Impacto",Q23="Impacto"),(AB22-(+AB22*T23)),IF(Q23="Impacto",($M$16-(+$M$16*T23)),IF(Q23="Probabilidad",AB22,""))),"")</f>
        <v/>
      </c>
      <c r="AC23" s="64" t="str">
        <f t="shared" si="12"/>
        <v/>
      </c>
      <c r="AD23" s="60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</row>
    <row r="24" spans="1:49" ht="16.5" x14ac:dyDescent="0.2">
      <c r="A24" s="130"/>
      <c r="B24" s="133"/>
      <c r="C24" s="133"/>
      <c r="D24" s="133"/>
      <c r="E24" s="133"/>
      <c r="F24" s="133"/>
      <c r="G24" s="130"/>
      <c r="H24" s="124"/>
      <c r="I24" s="121"/>
      <c r="J24" s="121"/>
      <c r="K24" s="121"/>
      <c r="L24" s="124"/>
      <c r="M24" s="121"/>
      <c r="N24" s="127"/>
      <c r="O24" s="73">
        <v>3</v>
      </c>
      <c r="P24" s="72"/>
      <c r="Q24" s="73" t="str">
        <f t="shared" si="20"/>
        <v/>
      </c>
      <c r="R24" s="118"/>
      <c r="S24" s="118"/>
      <c r="T24" s="61" t="str">
        <f t="shared" si="6"/>
        <v/>
      </c>
      <c r="U24" s="118"/>
      <c r="V24" s="118"/>
      <c r="W24" s="118"/>
      <c r="X24" s="62" t="str">
        <f t="shared" ref="X24" si="23">IFERROR(IF(AND(Q23="Probabilidad",Q24="Probabilidad"),(Z23-(+Z23*T24)),IF(AND(Q23="Impacto",Q24="Probabilidad"),(Z22-(+Z22*T24)),IF(Q24="Impacto",Z23,""))),"")</f>
        <v/>
      </c>
      <c r="Y24" s="63" t="str">
        <f t="shared" si="8"/>
        <v/>
      </c>
      <c r="Z24" s="61" t="str">
        <f t="shared" si="9"/>
        <v/>
      </c>
      <c r="AA24" s="63" t="str">
        <f t="shared" si="10"/>
        <v/>
      </c>
      <c r="AB24" s="61" t="str">
        <f t="shared" ref="AB24" si="24">IFERROR(IF(AND(Q23="Impacto",Q24="Impacto"),(AB23-(+AB23*T24)),IF(AND(Q23="Probabilidad",Q24="Impacto"),(AB22-(+AB22*T24)),IF(Q24="Probabilidad",AB23,""))),"")</f>
        <v/>
      </c>
      <c r="AC24" s="64" t="str">
        <f t="shared" si="12"/>
        <v/>
      </c>
      <c r="AD24" s="60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</row>
    <row r="25" spans="1:49" ht="16.5" x14ac:dyDescent="0.2">
      <c r="A25" s="128">
        <v>4</v>
      </c>
      <c r="B25" s="131"/>
      <c r="C25" s="131"/>
      <c r="D25" s="131"/>
      <c r="E25" s="131"/>
      <c r="F25" s="131"/>
      <c r="G25" s="128"/>
      <c r="H25" s="122" t="str">
        <f>IF(G25&lt;=0,"",IF(G25&lt;=2,"Muy Baja",IF(G25&lt;=24,"Baja",IF(G25&lt;=500,"Media",IF(G25&lt;=5000,"Alta","Muy Alta")))))</f>
        <v/>
      </c>
      <c r="I25" s="119" t="str">
        <f>IF(H25="","",IF(H25="Muy Baja",0.2,IF(H25="Baja",0.4,IF(H25="Media",0.6,IF(H25="Alta",0.8,IF(H25="Muy Alta",1,))))))</f>
        <v/>
      </c>
      <c r="J25" s="119"/>
      <c r="K25" s="119">
        <f ca="1">IF(NOT(ISERROR(MATCH(J25,'Tabla Impacto'!$B$221:$B$223,0))),'Tabla Impacto'!$F$223&amp;"Por favor no seleccionar los criterios de impacto(Afectación Económica o presupuestal y Pérdida Reputacional)",J25)</f>
        <v>0</v>
      </c>
      <c r="L25" s="122" t="str">
        <f ca="1">IF(OR(K25='Tabla Impacto'!$C$11,K25='Tabla Impacto'!$D$11),"Leve",IF(OR(K25='Tabla Impacto'!$C$12,K25='Tabla Impacto'!$D$12),"Menor",IF(OR(K25='Tabla Impacto'!$C$13,K25='Tabla Impacto'!$D$13),"Moderado",IF(OR(K25='Tabla Impacto'!$C$14,K25='Tabla Impacto'!$D$14),"Mayor",IF(OR(K25='Tabla Impacto'!$C$15,K25='Tabla Impacto'!$D$15),"Catastrófico","")))))</f>
        <v/>
      </c>
      <c r="M25" s="119" t="str">
        <f ca="1">IF(L25="","",IF(L25="Leve",0.2,IF(L25="Menor",0.4,IF(L25="Moderado",0.6,IF(L25="Mayor",0.8,IF(L25="Catastrófico",1,))))))</f>
        <v/>
      </c>
      <c r="N25" s="125" t="str">
        <f ca="1">IF(OR(AND(H25="Muy Baja",L25="Leve"),AND(H25="Muy Baja",L25="Menor"),AND(H25="Baja",L25="Leve")),"Bajo",IF(OR(AND(H25="Muy baja",L25="Moderado"),AND(H25="Baja",L25="Menor"),AND(H25="Baja",L25="Moderado"),AND(H25="Media",L25="Leve"),AND(H25="Media",L25="Menor"),AND(H25="Media",L25="Moderado"),AND(H25="Alta",L25="Leve"),AND(H25="Alta",L25="Menor")),"Moderado",IF(OR(AND(H25="Muy Baja",L25="Mayor"),AND(H25="Baja",L25="Mayor"),AND(H25="Media",L25="Mayor"),AND(H25="Alta",L25="Moderado"),AND(H25="Alta",L25="Mayor"),AND(H25="Muy Alta",L25="Leve"),AND(H25="Muy Alta",L25="Menor"),AND(H25="Muy Alta",L25="Moderado"),AND(H25="Muy Alta",L25="Mayor")),"Alto",IF(OR(AND(H25="Muy Baja",L25="Catastrófico"),AND(H25="Baja",L25="Catastrófico"),AND(H25="Media",L25="Catastrófico"),AND(H25="Alta",L25="Catastrófico"),AND(H25="Muy Alta",L25="Catastrófico")),"Extremo",""))))</f>
        <v/>
      </c>
      <c r="O25" s="73">
        <v>1</v>
      </c>
      <c r="P25" s="72"/>
      <c r="Q25" s="73" t="str">
        <f>IF(OR(R25="Preventivo",R25="Detectivo"),"Probabilidad",IF(R25="Correctivo","Impacto",""))</f>
        <v/>
      </c>
      <c r="R25" s="118"/>
      <c r="S25" s="118"/>
      <c r="T25" s="61" t="str">
        <f t="shared" si="6"/>
        <v/>
      </c>
      <c r="U25" s="118"/>
      <c r="V25" s="118"/>
      <c r="W25" s="118"/>
      <c r="X25" s="62" t="str">
        <f t="shared" ref="X25" si="25">IFERROR(IF(Q25="Probabilidad",(I25-(+I25*T25)),IF(Q25="Impacto",I25,"")),"")</f>
        <v/>
      </c>
      <c r="Y25" s="63" t="str">
        <f t="shared" si="8"/>
        <v/>
      </c>
      <c r="Z25" s="61" t="str">
        <f t="shared" si="9"/>
        <v/>
      </c>
      <c r="AA25" s="63" t="str">
        <f t="shared" si="10"/>
        <v/>
      </c>
      <c r="AB25" s="61" t="str">
        <f t="shared" ref="AB25" si="26">IFERROR(IF(Q25="Impacto",(M25-(+M25*T25)),IF(Q25="Probabilidad",M25,"")),"")</f>
        <v/>
      </c>
      <c r="AC25" s="64" t="str">
        <f t="shared" si="12"/>
        <v/>
      </c>
      <c r="AD25" s="60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</row>
    <row r="26" spans="1:49" ht="16.5" x14ac:dyDescent="0.2">
      <c r="A26" s="129"/>
      <c r="B26" s="132"/>
      <c r="C26" s="132"/>
      <c r="D26" s="132"/>
      <c r="E26" s="132"/>
      <c r="F26" s="132"/>
      <c r="G26" s="129"/>
      <c r="H26" s="123"/>
      <c r="I26" s="120"/>
      <c r="J26" s="120"/>
      <c r="K26" s="120"/>
      <c r="L26" s="123"/>
      <c r="M26" s="120"/>
      <c r="N26" s="126"/>
      <c r="O26" s="73">
        <v>2</v>
      </c>
      <c r="P26" s="72"/>
      <c r="Q26" s="73" t="str">
        <f t="shared" ref="Q26:Q27" si="27">IF(OR(R26="Preventivo",R26="Detectivo"),"Probabilidad",IF(R26="Correctivo","Impacto",""))</f>
        <v/>
      </c>
      <c r="R26" s="118"/>
      <c r="S26" s="118"/>
      <c r="T26" s="61" t="str">
        <f t="shared" si="6"/>
        <v/>
      </c>
      <c r="U26" s="118"/>
      <c r="V26" s="118"/>
      <c r="W26" s="118"/>
      <c r="X26" s="62" t="str">
        <f t="shared" ref="X26" si="28">IFERROR(IF(AND(Q25="Probabilidad",Q26="Probabilidad"),(Z25-(+Z25*T26)),IF(Q26="Probabilidad",(I25-(+I25*T26)),IF(Q26="Impacto",Z25,""))),"")</f>
        <v/>
      </c>
      <c r="Y26" s="63" t="str">
        <f t="shared" si="8"/>
        <v/>
      </c>
      <c r="Z26" s="61" t="str">
        <f t="shared" si="9"/>
        <v/>
      </c>
      <c r="AA26" s="63" t="str">
        <f t="shared" si="10"/>
        <v/>
      </c>
      <c r="AB26" s="61" t="str">
        <f t="shared" ref="AB26" si="29">IFERROR(IF(AND(Q25="Impacto",Q26="Impacto"),(AB25-(+AB25*T26)),IF(Q26="Impacto",($M$16-(+$M$16*T26)),IF(Q26="Probabilidad",AB25,""))),"")</f>
        <v/>
      </c>
      <c r="AC26" s="64" t="str">
        <f t="shared" si="12"/>
        <v/>
      </c>
      <c r="AD26" s="60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</row>
    <row r="27" spans="1:49" ht="16.5" x14ac:dyDescent="0.2">
      <c r="A27" s="130"/>
      <c r="B27" s="133"/>
      <c r="C27" s="133"/>
      <c r="D27" s="133"/>
      <c r="E27" s="133"/>
      <c r="F27" s="133"/>
      <c r="G27" s="130"/>
      <c r="H27" s="124"/>
      <c r="I27" s="121"/>
      <c r="J27" s="121"/>
      <c r="K27" s="121"/>
      <c r="L27" s="124"/>
      <c r="M27" s="121"/>
      <c r="N27" s="127"/>
      <c r="O27" s="73">
        <v>3</v>
      </c>
      <c r="P27" s="72"/>
      <c r="Q27" s="73" t="str">
        <f t="shared" si="27"/>
        <v/>
      </c>
      <c r="R27" s="118"/>
      <c r="S27" s="118"/>
      <c r="T27" s="61" t="str">
        <f t="shared" si="6"/>
        <v/>
      </c>
      <c r="U27" s="118"/>
      <c r="V27" s="118"/>
      <c r="W27" s="118"/>
      <c r="X27" s="62" t="str">
        <f t="shared" ref="X27" si="30">IFERROR(IF(AND(Q26="Probabilidad",Q27="Probabilidad"),(Z26-(+Z26*T27)),IF(AND(Q26="Impacto",Q27="Probabilidad"),(Z25-(+Z25*T27)),IF(Q27="Impacto",Z26,""))),"")</f>
        <v/>
      </c>
      <c r="Y27" s="63" t="str">
        <f t="shared" si="8"/>
        <v/>
      </c>
      <c r="Z27" s="61" t="str">
        <f t="shared" si="9"/>
        <v/>
      </c>
      <c r="AA27" s="63" t="str">
        <f t="shared" si="10"/>
        <v/>
      </c>
      <c r="AB27" s="61" t="str">
        <f t="shared" ref="AB27" si="31">IFERROR(IF(AND(Q26="Impacto",Q27="Impacto"),(AB26-(+AB26*T27)),IF(AND(Q26="Probabilidad",Q27="Impacto"),(AB25-(+AB25*T27)),IF(Q27="Probabilidad",AB26,""))),"")</f>
        <v/>
      </c>
      <c r="AC27" s="64" t="str">
        <f t="shared" si="12"/>
        <v/>
      </c>
      <c r="AD27" s="60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</row>
    <row r="28" spans="1:49" ht="16.5" x14ac:dyDescent="0.2">
      <c r="A28" s="128">
        <v>5</v>
      </c>
      <c r="B28" s="131"/>
      <c r="C28" s="131"/>
      <c r="D28" s="131"/>
      <c r="E28" s="131"/>
      <c r="F28" s="131"/>
      <c r="G28" s="128"/>
      <c r="H28" s="122" t="str">
        <f>IF(G28&lt;=0,"",IF(G28&lt;=2,"Muy Baja",IF(G28&lt;=24,"Baja",IF(G28&lt;=500,"Media",IF(G28&lt;=5000,"Alta","Muy Alta")))))</f>
        <v/>
      </c>
      <c r="I28" s="119" t="str">
        <f>IF(H28="","",IF(H28="Muy Baja",0.2,IF(H28="Baja",0.4,IF(H28="Media",0.6,IF(H28="Alta",0.8,IF(H28="Muy Alta",1,))))))</f>
        <v/>
      </c>
      <c r="J28" s="119"/>
      <c r="K28" s="119">
        <f ca="1">IF(NOT(ISERROR(MATCH(J28,'Tabla Impacto'!$B$221:$B$223,0))),'Tabla Impacto'!$F$223&amp;"Por favor no seleccionar los criterios de impacto(Afectación Económica o presupuestal y Pérdida Reputacional)",J28)</f>
        <v>0</v>
      </c>
      <c r="L28" s="122" t="str">
        <f ca="1">IF(OR(K28='Tabla Impacto'!$C$11,K28='Tabla Impacto'!$D$11),"Leve",IF(OR(K28='Tabla Impacto'!$C$12,K28='Tabla Impacto'!$D$12),"Menor",IF(OR(K28='Tabla Impacto'!$C$13,K28='Tabla Impacto'!$D$13),"Moderado",IF(OR(K28='Tabla Impacto'!$C$14,K28='Tabla Impacto'!$D$14),"Mayor",IF(OR(K28='Tabla Impacto'!$C$15,K28='Tabla Impacto'!$D$15),"Catastrófico","")))))</f>
        <v/>
      </c>
      <c r="M28" s="119" t="str">
        <f ca="1">IF(L28="","",IF(L28="Leve",0.2,IF(L28="Menor",0.4,IF(L28="Moderado",0.6,IF(L28="Mayor",0.8,IF(L28="Catastrófico",1,))))))</f>
        <v/>
      </c>
      <c r="N28" s="125" t="str">
        <f ca="1">IF(OR(AND(H28="Muy Baja",L28="Leve"),AND(H28="Muy Baja",L28="Menor"),AND(H28="Baja",L28="Leve")),"Bajo",IF(OR(AND(H28="Muy baja",L28="Moderado"),AND(H28="Baja",L28="Menor"),AND(H28="Baja",L28="Moderado"),AND(H28="Media",L28="Leve"),AND(H28="Media",L28="Menor"),AND(H28="Media",L28="Moderado"),AND(H28="Alta",L28="Leve"),AND(H28="Alta",L28="Menor")),"Moderado",IF(OR(AND(H28="Muy Baja",L28="Mayor"),AND(H28="Baja",L28="Mayor"),AND(H28="Media",L28="Mayor"),AND(H28="Alta",L28="Moderado"),AND(H28="Alta",L28="Mayor"),AND(H28="Muy Alta",L28="Leve"),AND(H28="Muy Alta",L28="Menor"),AND(H28="Muy Alta",L28="Moderado"),AND(H28="Muy Alta",L28="Mayor")),"Alto",IF(OR(AND(H28="Muy Baja",L28="Catastrófico"),AND(H28="Baja",L28="Catastrófico"),AND(H28="Media",L28="Catastrófico"),AND(H28="Alta",L28="Catastrófico"),AND(H28="Muy Alta",L28="Catastrófico")),"Extremo",""))))</f>
        <v/>
      </c>
      <c r="O28" s="73">
        <v>1</v>
      </c>
      <c r="P28" s="72"/>
      <c r="Q28" s="73" t="str">
        <f>IF(OR(R28="Preventivo",R28="Detectivo"),"Probabilidad",IF(R28="Correctivo","Impacto",""))</f>
        <v/>
      </c>
      <c r="R28" s="118"/>
      <c r="S28" s="118"/>
      <c r="T28" s="61" t="str">
        <f t="shared" si="6"/>
        <v/>
      </c>
      <c r="U28" s="118"/>
      <c r="V28" s="118"/>
      <c r="W28" s="118"/>
      <c r="X28" s="62" t="str">
        <f t="shared" ref="X28" si="32">IFERROR(IF(Q28="Probabilidad",(I28-(+I28*T28)),IF(Q28="Impacto",I28,"")),"")</f>
        <v/>
      </c>
      <c r="Y28" s="63" t="str">
        <f t="shared" si="8"/>
        <v/>
      </c>
      <c r="Z28" s="61" t="str">
        <f t="shared" si="9"/>
        <v/>
      </c>
      <c r="AA28" s="63" t="str">
        <f t="shared" si="10"/>
        <v/>
      </c>
      <c r="AB28" s="61" t="str">
        <f t="shared" ref="AB28" si="33">IFERROR(IF(Q28="Impacto",(M28-(+M28*T28)),IF(Q28="Probabilidad",M28,"")),"")</f>
        <v/>
      </c>
      <c r="AC28" s="64" t="str">
        <f t="shared" si="12"/>
        <v/>
      </c>
      <c r="AD28" s="60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</row>
    <row r="29" spans="1:49" ht="16.5" x14ac:dyDescent="0.2">
      <c r="A29" s="129"/>
      <c r="B29" s="132"/>
      <c r="C29" s="132"/>
      <c r="D29" s="132"/>
      <c r="E29" s="132"/>
      <c r="F29" s="132"/>
      <c r="G29" s="129"/>
      <c r="H29" s="123"/>
      <c r="I29" s="120"/>
      <c r="J29" s="120"/>
      <c r="K29" s="120"/>
      <c r="L29" s="123"/>
      <c r="M29" s="120"/>
      <c r="N29" s="126"/>
      <c r="O29" s="73">
        <v>2</v>
      </c>
      <c r="P29" s="72"/>
      <c r="Q29" s="73" t="str">
        <f t="shared" ref="Q29:Q30" si="34">IF(OR(R29="Preventivo",R29="Detectivo"),"Probabilidad",IF(R29="Correctivo","Impacto",""))</f>
        <v/>
      </c>
      <c r="R29" s="118"/>
      <c r="S29" s="118"/>
      <c r="T29" s="61" t="str">
        <f t="shared" si="6"/>
        <v/>
      </c>
      <c r="U29" s="118"/>
      <c r="V29" s="118"/>
      <c r="W29" s="118"/>
      <c r="X29" s="62" t="str">
        <f t="shared" ref="X29" si="35">IFERROR(IF(AND(Q28="Probabilidad",Q29="Probabilidad"),(Z28-(+Z28*T29)),IF(Q29="Probabilidad",(I28-(+I28*T29)),IF(Q29="Impacto",Z28,""))),"")</f>
        <v/>
      </c>
      <c r="Y29" s="63" t="str">
        <f t="shared" si="8"/>
        <v/>
      </c>
      <c r="Z29" s="61" t="str">
        <f t="shared" si="9"/>
        <v/>
      </c>
      <c r="AA29" s="63" t="str">
        <f t="shared" si="10"/>
        <v/>
      </c>
      <c r="AB29" s="61" t="str">
        <f t="shared" ref="AB29" si="36">IFERROR(IF(AND(Q28="Impacto",Q29="Impacto"),(AB28-(+AB28*T29)),IF(Q29="Impacto",($M$16-(+$M$16*T29)),IF(Q29="Probabilidad",AB28,""))),"")</f>
        <v/>
      </c>
      <c r="AC29" s="64" t="str">
        <f t="shared" si="12"/>
        <v/>
      </c>
      <c r="AD29" s="60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</row>
    <row r="30" spans="1:49" ht="16.5" x14ac:dyDescent="0.2">
      <c r="A30" s="130"/>
      <c r="B30" s="133"/>
      <c r="C30" s="133"/>
      <c r="D30" s="133"/>
      <c r="E30" s="133"/>
      <c r="F30" s="133"/>
      <c r="G30" s="130"/>
      <c r="H30" s="124"/>
      <c r="I30" s="121"/>
      <c r="J30" s="121"/>
      <c r="K30" s="121"/>
      <c r="L30" s="124"/>
      <c r="M30" s="121"/>
      <c r="N30" s="127"/>
      <c r="O30" s="73">
        <v>3</v>
      </c>
      <c r="P30" s="72"/>
      <c r="Q30" s="73" t="str">
        <f t="shared" si="34"/>
        <v/>
      </c>
      <c r="R30" s="118"/>
      <c r="S30" s="118"/>
      <c r="T30" s="61" t="str">
        <f t="shared" si="6"/>
        <v/>
      </c>
      <c r="U30" s="118"/>
      <c r="V30" s="118"/>
      <c r="W30" s="118"/>
      <c r="X30" s="62" t="str">
        <f t="shared" ref="X30" si="37">IFERROR(IF(AND(Q29="Probabilidad",Q30="Probabilidad"),(Z29-(+Z29*T30)),IF(AND(Q29="Impacto",Q30="Probabilidad"),(Z28-(+Z28*T30)),IF(Q30="Impacto",Z29,""))),"")</f>
        <v/>
      </c>
      <c r="Y30" s="63" t="str">
        <f t="shared" si="8"/>
        <v/>
      </c>
      <c r="Z30" s="61" t="str">
        <f t="shared" si="9"/>
        <v/>
      </c>
      <c r="AA30" s="63" t="str">
        <f t="shared" si="10"/>
        <v/>
      </c>
      <c r="AB30" s="61" t="str">
        <f t="shared" ref="AB30" si="38">IFERROR(IF(AND(Q29="Impacto",Q30="Impacto"),(AB29-(+AB29*T30)),IF(AND(Q29="Probabilidad",Q30="Impacto"),(AB28-(+AB28*T30)),IF(Q30="Probabilidad",AB29,""))),"")</f>
        <v/>
      </c>
      <c r="AC30" s="64" t="str">
        <f t="shared" si="12"/>
        <v/>
      </c>
      <c r="AD30" s="60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</row>
    <row r="31" spans="1:49" ht="16.5" x14ac:dyDescent="0.2">
      <c r="A31" s="128">
        <v>6</v>
      </c>
      <c r="B31" s="131"/>
      <c r="C31" s="131"/>
      <c r="D31" s="131"/>
      <c r="E31" s="131"/>
      <c r="F31" s="131"/>
      <c r="G31" s="128"/>
      <c r="H31" s="122" t="str">
        <f>IF(G31&lt;=0,"",IF(G31&lt;=2,"Muy Baja",IF(G31&lt;=24,"Baja",IF(G31&lt;=500,"Media",IF(G31&lt;=5000,"Alta","Muy Alta")))))</f>
        <v/>
      </c>
      <c r="I31" s="119" t="str">
        <f>IF(H31="","",IF(H31="Muy Baja",0.2,IF(H31="Baja",0.4,IF(H31="Media",0.6,IF(H31="Alta",0.8,IF(H31="Muy Alta",1,))))))</f>
        <v/>
      </c>
      <c r="J31" s="119"/>
      <c r="K31" s="119">
        <f ca="1">IF(NOT(ISERROR(MATCH(J31,'Tabla Impacto'!$B$221:$B$223,0))),'Tabla Impacto'!$F$223&amp;"Por favor no seleccionar los criterios de impacto(Afectación Económica o presupuestal y Pérdida Reputacional)",J31)</f>
        <v>0</v>
      </c>
      <c r="L31" s="122" t="str">
        <f ca="1">IF(OR(K31='Tabla Impacto'!$C$11,K31='Tabla Impacto'!$D$11),"Leve",IF(OR(K31='Tabla Impacto'!$C$12,K31='Tabla Impacto'!$D$12),"Menor",IF(OR(K31='Tabla Impacto'!$C$13,K31='Tabla Impacto'!$D$13),"Moderado",IF(OR(K31='Tabla Impacto'!$C$14,K31='Tabla Impacto'!$D$14),"Mayor",IF(OR(K31='Tabla Impacto'!$C$15,K31='Tabla Impacto'!$D$15),"Catastrófico","")))))</f>
        <v/>
      </c>
      <c r="M31" s="119" t="str">
        <f ca="1">IF(L31="","",IF(L31="Leve",0.2,IF(L31="Menor",0.4,IF(L31="Moderado",0.6,IF(L31="Mayor",0.8,IF(L31="Catastrófico",1,))))))</f>
        <v/>
      </c>
      <c r="N31" s="125" t="str">
        <f ca="1">IF(OR(AND(H31="Muy Baja",L31="Leve"),AND(H31="Muy Baja",L31="Menor"),AND(H31="Baja",L31="Leve")),"Bajo",IF(OR(AND(H31="Muy baja",L31="Moderado"),AND(H31="Baja",L31="Menor"),AND(H31="Baja",L31="Moderado"),AND(H31="Media",L31="Leve"),AND(H31="Media",L31="Menor"),AND(H31="Media",L31="Moderado"),AND(H31="Alta",L31="Leve"),AND(H31="Alta",L31="Menor")),"Moderado",IF(OR(AND(H31="Muy Baja",L31="Mayor"),AND(H31="Baja",L31="Mayor"),AND(H31="Media",L31="Mayor"),AND(H31="Alta",L31="Moderado"),AND(H31="Alta",L31="Mayor"),AND(H31="Muy Alta",L31="Leve"),AND(H31="Muy Alta",L31="Menor"),AND(H31="Muy Alta",L31="Moderado"),AND(H31="Muy Alta",L31="Mayor")),"Alto",IF(OR(AND(H31="Muy Baja",L31="Catastrófico"),AND(H31="Baja",L31="Catastrófico"),AND(H31="Media",L31="Catastrófico"),AND(H31="Alta",L31="Catastrófico"),AND(H31="Muy Alta",L31="Catastrófico")),"Extremo",""))))</f>
        <v/>
      </c>
      <c r="O31" s="73">
        <v>1</v>
      </c>
      <c r="P31" s="72"/>
      <c r="Q31" s="73" t="str">
        <f>IF(OR(R31="Preventivo",R31="Detectivo"),"Probabilidad",IF(R31="Correctivo","Impacto",""))</f>
        <v/>
      </c>
      <c r="R31" s="118"/>
      <c r="S31" s="118"/>
      <c r="T31" s="61" t="str">
        <f t="shared" si="6"/>
        <v/>
      </c>
      <c r="U31" s="118"/>
      <c r="V31" s="118"/>
      <c r="W31" s="118"/>
      <c r="X31" s="62" t="str">
        <f t="shared" ref="X31" si="39">IFERROR(IF(Q31="Probabilidad",(I31-(+I31*T31)),IF(Q31="Impacto",I31,"")),"")</f>
        <v/>
      </c>
      <c r="Y31" s="63" t="str">
        <f t="shared" si="8"/>
        <v/>
      </c>
      <c r="Z31" s="61" t="str">
        <f t="shared" si="9"/>
        <v/>
      </c>
      <c r="AA31" s="63" t="str">
        <f t="shared" si="10"/>
        <v/>
      </c>
      <c r="AB31" s="61" t="str">
        <f t="shared" ref="AB31" si="40">IFERROR(IF(Q31="Impacto",(M31-(+M31*T31)),IF(Q31="Probabilidad",M31,"")),"")</f>
        <v/>
      </c>
      <c r="AC31" s="64" t="str">
        <f t="shared" si="12"/>
        <v/>
      </c>
      <c r="AD31" s="60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</row>
    <row r="32" spans="1:49" ht="16.5" x14ac:dyDescent="0.2">
      <c r="A32" s="129"/>
      <c r="B32" s="132"/>
      <c r="C32" s="132"/>
      <c r="D32" s="132"/>
      <c r="E32" s="132"/>
      <c r="F32" s="132"/>
      <c r="G32" s="129"/>
      <c r="H32" s="123"/>
      <c r="I32" s="120"/>
      <c r="J32" s="120"/>
      <c r="K32" s="120"/>
      <c r="L32" s="123"/>
      <c r="M32" s="120"/>
      <c r="N32" s="126"/>
      <c r="O32" s="73">
        <v>2</v>
      </c>
      <c r="P32" s="72"/>
      <c r="Q32" s="73" t="str">
        <f t="shared" ref="Q32:Q33" si="41">IF(OR(R32="Preventivo",R32="Detectivo"),"Probabilidad",IF(R32="Correctivo","Impacto",""))</f>
        <v/>
      </c>
      <c r="R32" s="118"/>
      <c r="S32" s="118"/>
      <c r="T32" s="61" t="str">
        <f t="shared" si="6"/>
        <v/>
      </c>
      <c r="U32" s="118"/>
      <c r="V32" s="118"/>
      <c r="W32" s="118"/>
      <c r="X32" s="62" t="str">
        <f t="shared" ref="X32" si="42">IFERROR(IF(AND(Q31="Probabilidad",Q32="Probabilidad"),(Z31-(+Z31*T32)),IF(Q32="Probabilidad",(I31-(+I31*T32)),IF(Q32="Impacto",Z31,""))),"")</f>
        <v/>
      </c>
      <c r="Y32" s="63" t="str">
        <f t="shared" si="8"/>
        <v/>
      </c>
      <c r="Z32" s="61" t="str">
        <f t="shared" si="9"/>
        <v/>
      </c>
      <c r="AA32" s="63" t="str">
        <f t="shared" si="10"/>
        <v/>
      </c>
      <c r="AB32" s="61" t="str">
        <f t="shared" ref="AB32" si="43">IFERROR(IF(AND(Q31="Impacto",Q32="Impacto"),(AB31-(+AB31*T32)),IF(Q32="Impacto",($M$16-(+$M$16*T32)),IF(Q32="Probabilidad",AB31,""))),"")</f>
        <v/>
      </c>
      <c r="AC32" s="64" t="str">
        <f t="shared" si="12"/>
        <v/>
      </c>
      <c r="AD32" s="60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</row>
    <row r="33" spans="1:49" ht="16.5" x14ac:dyDescent="0.2">
      <c r="A33" s="130"/>
      <c r="B33" s="133"/>
      <c r="C33" s="133"/>
      <c r="D33" s="133"/>
      <c r="E33" s="133"/>
      <c r="F33" s="133"/>
      <c r="G33" s="130"/>
      <c r="H33" s="124"/>
      <c r="I33" s="121"/>
      <c r="J33" s="121"/>
      <c r="K33" s="121"/>
      <c r="L33" s="124"/>
      <c r="M33" s="121"/>
      <c r="N33" s="127"/>
      <c r="O33" s="73">
        <v>3</v>
      </c>
      <c r="P33" s="72"/>
      <c r="Q33" s="73" t="str">
        <f t="shared" si="41"/>
        <v/>
      </c>
      <c r="R33" s="118"/>
      <c r="S33" s="118"/>
      <c r="T33" s="61" t="str">
        <f t="shared" si="6"/>
        <v/>
      </c>
      <c r="U33" s="118"/>
      <c r="V33" s="118"/>
      <c r="W33" s="118"/>
      <c r="X33" s="62" t="str">
        <f t="shared" ref="X33" si="44">IFERROR(IF(AND(Q32="Probabilidad",Q33="Probabilidad"),(Z32-(+Z32*T33)),IF(AND(Q32="Impacto",Q33="Probabilidad"),(Z31-(+Z31*T33)),IF(Q33="Impacto",Z32,""))),"")</f>
        <v/>
      </c>
      <c r="Y33" s="63" t="str">
        <f t="shared" si="8"/>
        <v/>
      </c>
      <c r="Z33" s="61" t="str">
        <f t="shared" si="9"/>
        <v/>
      </c>
      <c r="AA33" s="63" t="str">
        <f t="shared" si="10"/>
        <v/>
      </c>
      <c r="AB33" s="61" t="str">
        <f t="shared" ref="AB33" si="45">IFERROR(IF(AND(Q32="Impacto",Q33="Impacto"),(AB32-(+AB32*T33)),IF(AND(Q32="Probabilidad",Q33="Impacto"),(AB31-(+AB31*T33)),IF(Q33="Probabilidad",AB32,""))),"")</f>
        <v/>
      </c>
      <c r="AC33" s="64" t="str">
        <f t="shared" si="12"/>
        <v/>
      </c>
      <c r="AD33" s="60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</row>
    <row r="34" spans="1:49" ht="16.5" customHeight="1" x14ac:dyDescent="0.2"/>
    <row r="35" spans="1:49" ht="16.5" customHeight="1" x14ac:dyDescent="0.2">
      <c r="B35" s="66"/>
      <c r="C35" s="66"/>
    </row>
    <row r="36" spans="1:49" ht="16.5" customHeight="1" x14ac:dyDescent="0.2"/>
    <row r="37" spans="1:49" ht="16.5" customHeight="1" x14ac:dyDescent="0.2"/>
    <row r="38" spans="1:49" ht="16.5" customHeight="1" x14ac:dyDescent="0.2"/>
    <row r="39" spans="1:49" ht="16.5" customHeight="1" x14ac:dyDescent="0.2"/>
    <row r="40" spans="1:49" ht="16.5" customHeight="1" x14ac:dyDescent="0.2"/>
    <row r="41" spans="1:49" ht="16.5" customHeight="1" x14ac:dyDescent="0.2"/>
    <row r="42" spans="1:49" ht="16.5" customHeight="1" x14ac:dyDescent="0.2"/>
    <row r="43" spans="1:49" ht="16.5" customHeight="1" x14ac:dyDescent="0.2"/>
    <row r="44" spans="1:49" ht="16.5" customHeight="1" x14ac:dyDescent="0.2"/>
    <row r="45" spans="1:49" ht="16.5" customHeight="1" x14ac:dyDescent="0.2"/>
    <row r="46" spans="1:49" ht="16.5" customHeight="1" x14ac:dyDescent="0.2"/>
    <row r="47" spans="1:49" ht="16.5" customHeight="1" x14ac:dyDescent="0.2"/>
    <row r="48" spans="1:49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</sheetData>
  <mergeCells count="130">
    <mergeCell ref="A19:A21"/>
    <mergeCell ref="B19:B21"/>
    <mergeCell ref="D19:D21"/>
    <mergeCell ref="E19:E21"/>
    <mergeCell ref="F19:F21"/>
    <mergeCell ref="G19:G21"/>
    <mergeCell ref="C19:C21"/>
    <mergeCell ref="V5:AD5"/>
    <mergeCell ref="C11:N11"/>
    <mergeCell ref="C12:N12"/>
    <mergeCell ref="A1:E5"/>
    <mergeCell ref="F1:AD1"/>
    <mergeCell ref="F2:AD2"/>
    <mergeCell ref="F3:AD3"/>
    <mergeCell ref="A11:B11"/>
    <mergeCell ref="O11:Q11"/>
    <mergeCell ref="A12:B12"/>
    <mergeCell ref="F4:J4"/>
    <mergeCell ref="F5:J5"/>
    <mergeCell ref="K4:N4"/>
    <mergeCell ref="K5:N5"/>
    <mergeCell ref="O4:U4"/>
    <mergeCell ref="O5:U5"/>
    <mergeCell ref="V4:AD4"/>
    <mergeCell ref="B22:B24"/>
    <mergeCell ref="D22:D24"/>
    <mergeCell ref="E22:E24"/>
    <mergeCell ref="F22:F24"/>
    <mergeCell ref="G22:G24"/>
    <mergeCell ref="C22:C24"/>
    <mergeCell ref="L19:L21"/>
    <mergeCell ref="M19:M21"/>
    <mergeCell ref="N19:N21"/>
    <mergeCell ref="A25:A27"/>
    <mergeCell ref="B25:B27"/>
    <mergeCell ref="D25:D27"/>
    <mergeCell ref="E25:E27"/>
    <mergeCell ref="F25:F27"/>
    <mergeCell ref="G25:G27"/>
    <mergeCell ref="H25:H27"/>
    <mergeCell ref="I25:I27"/>
    <mergeCell ref="J25:J27"/>
    <mergeCell ref="C25:C27"/>
    <mergeCell ref="L14:L15"/>
    <mergeCell ref="M14:M15"/>
    <mergeCell ref="N14:N15"/>
    <mergeCell ref="A13:G13"/>
    <mergeCell ref="H13:N13"/>
    <mergeCell ref="O13:W13"/>
    <mergeCell ref="X13:AD13"/>
    <mergeCell ref="A14:A15"/>
    <mergeCell ref="P14:P15"/>
    <mergeCell ref="Q14:Q15"/>
    <mergeCell ref="R14:W14"/>
    <mergeCell ref="X14:X15"/>
    <mergeCell ref="Y14:Y15"/>
    <mergeCell ref="Z14:Z15"/>
    <mergeCell ref="AA14:AA15"/>
    <mergeCell ref="AB14:AB15"/>
    <mergeCell ref="AC14:AC15"/>
    <mergeCell ref="AD14:AD15"/>
    <mergeCell ref="O14:O15"/>
    <mergeCell ref="B14:B15"/>
    <mergeCell ref="D14:D15"/>
    <mergeCell ref="C14:C15"/>
    <mergeCell ref="A16:A18"/>
    <mergeCell ref="B16:B18"/>
    <mergeCell ref="C16:C18"/>
    <mergeCell ref="D16:D18"/>
    <mergeCell ref="E16:E18"/>
    <mergeCell ref="J14:J15"/>
    <mergeCell ref="K14:K15"/>
    <mergeCell ref="J22:J24"/>
    <mergeCell ref="K22:K24"/>
    <mergeCell ref="J19:J21"/>
    <mergeCell ref="K19:K21"/>
    <mergeCell ref="E14:E15"/>
    <mergeCell ref="F14:F15"/>
    <mergeCell ref="G14:G15"/>
    <mergeCell ref="H14:H15"/>
    <mergeCell ref="I14:I15"/>
    <mergeCell ref="H22:H24"/>
    <mergeCell ref="I22:I24"/>
    <mergeCell ref="H19:H21"/>
    <mergeCell ref="I19:I21"/>
    <mergeCell ref="F16:F18"/>
    <mergeCell ref="G16:G18"/>
    <mergeCell ref="H16:H18"/>
    <mergeCell ref="A22:A24"/>
    <mergeCell ref="A28:A30"/>
    <mergeCell ref="B28:B30"/>
    <mergeCell ref="D28:D30"/>
    <mergeCell ref="E28:E30"/>
    <mergeCell ref="F28:F30"/>
    <mergeCell ref="G28:G30"/>
    <mergeCell ref="J28:J30"/>
    <mergeCell ref="K28:K30"/>
    <mergeCell ref="H28:H30"/>
    <mergeCell ref="I28:I30"/>
    <mergeCell ref="C28:C30"/>
    <mergeCell ref="A31:A33"/>
    <mergeCell ref="B31:B33"/>
    <mergeCell ref="D31:D33"/>
    <mergeCell ref="E31:E33"/>
    <mergeCell ref="F31:F33"/>
    <mergeCell ref="G31:G33"/>
    <mergeCell ref="H31:H33"/>
    <mergeCell ref="I31:I33"/>
    <mergeCell ref="J31:J33"/>
    <mergeCell ref="C31:C33"/>
    <mergeCell ref="I16:I18"/>
    <mergeCell ref="J16:J18"/>
    <mergeCell ref="K16:K18"/>
    <mergeCell ref="L16:L18"/>
    <mergeCell ref="M16:M18"/>
    <mergeCell ref="N16:N18"/>
    <mergeCell ref="L31:L33"/>
    <mergeCell ref="M31:M33"/>
    <mergeCell ref="N31:N33"/>
    <mergeCell ref="K31:K33"/>
    <mergeCell ref="L28:L30"/>
    <mergeCell ref="M28:M30"/>
    <mergeCell ref="N28:N30"/>
    <mergeCell ref="N25:N27"/>
    <mergeCell ref="K25:K27"/>
    <mergeCell ref="L25:L27"/>
    <mergeCell ref="M25:M27"/>
    <mergeCell ref="L22:L24"/>
    <mergeCell ref="M22:M24"/>
    <mergeCell ref="N22:N24"/>
  </mergeCells>
  <conditionalFormatting sqref="H16">
    <cfRule type="cellIs" dxfId="103" priority="187" operator="equal">
      <formula>"Muy Alta"</formula>
    </cfRule>
    <cfRule type="cellIs" dxfId="102" priority="188" operator="equal">
      <formula>"Alta"</formula>
    </cfRule>
    <cfRule type="cellIs" dxfId="101" priority="189" operator="equal">
      <formula>"Media"</formula>
    </cfRule>
    <cfRule type="cellIs" dxfId="100" priority="190" operator="equal">
      <formula>"Baja"</formula>
    </cfRule>
    <cfRule type="cellIs" dxfId="99" priority="191" operator="equal">
      <formula>"Muy Baja"</formula>
    </cfRule>
  </conditionalFormatting>
  <conditionalFormatting sqref="K16">
    <cfRule type="containsText" dxfId="98" priority="417" operator="containsText" text="❌">
      <formula>NOT(ISERROR(SEARCH(("❌"),(K16))))</formula>
    </cfRule>
  </conditionalFormatting>
  <conditionalFormatting sqref="L16">
    <cfRule type="cellIs" dxfId="97" priority="192" operator="equal">
      <formula>"Catastrófico"</formula>
    </cfRule>
    <cfRule type="cellIs" dxfId="96" priority="193" operator="equal">
      <formula>"Mayor"</formula>
    </cfRule>
    <cfRule type="cellIs" dxfId="95" priority="194" operator="equal">
      <formula>"Moderado"</formula>
    </cfRule>
    <cfRule type="cellIs" dxfId="94" priority="195" operator="equal">
      <formula>"Menor"</formula>
    </cfRule>
    <cfRule type="cellIs" dxfId="93" priority="196" operator="equal">
      <formula>"Leve"</formula>
    </cfRule>
  </conditionalFormatting>
  <conditionalFormatting sqref="N16">
    <cfRule type="cellIs" dxfId="92" priority="197" operator="equal">
      <formula>"Extremo"</formula>
    </cfRule>
    <cfRule type="cellIs" dxfId="91" priority="198" operator="equal">
      <formula>"Alto"</formula>
    </cfRule>
    <cfRule type="cellIs" dxfId="90" priority="199" operator="equal">
      <formula>"Moderado"</formula>
    </cfRule>
    <cfRule type="cellIs" dxfId="89" priority="200" operator="equal">
      <formula>"Bajo"</formula>
    </cfRule>
  </conditionalFormatting>
  <conditionalFormatting sqref="H19">
    <cfRule type="cellIs" dxfId="88" priority="79" operator="equal">
      <formula>"Muy Alta"</formula>
    </cfRule>
    <cfRule type="cellIs" dxfId="87" priority="80" operator="equal">
      <formula>"Alta"</formula>
    </cfRule>
    <cfRule type="cellIs" dxfId="86" priority="81" operator="equal">
      <formula>"Media"</formula>
    </cfRule>
    <cfRule type="cellIs" dxfId="85" priority="82" operator="equal">
      <formula>"Baja"</formula>
    </cfRule>
    <cfRule type="cellIs" dxfId="84" priority="83" operator="equal">
      <formula>"Muy Baja"</formula>
    </cfRule>
  </conditionalFormatting>
  <conditionalFormatting sqref="K19">
    <cfRule type="containsText" dxfId="83" priority="93" operator="containsText" text="❌">
      <formula>NOT(ISERROR(SEARCH(("❌"),(K19))))</formula>
    </cfRule>
  </conditionalFormatting>
  <conditionalFormatting sqref="L19">
    <cfRule type="cellIs" dxfId="82" priority="84" operator="equal">
      <formula>"Catastrófico"</formula>
    </cfRule>
    <cfRule type="cellIs" dxfId="81" priority="85" operator="equal">
      <formula>"Mayor"</formula>
    </cfRule>
    <cfRule type="cellIs" dxfId="80" priority="86" operator="equal">
      <formula>"Moderado"</formula>
    </cfRule>
    <cfRule type="cellIs" dxfId="79" priority="87" operator="equal">
      <formula>"Menor"</formula>
    </cfRule>
    <cfRule type="cellIs" dxfId="78" priority="88" operator="equal">
      <formula>"Leve"</formula>
    </cfRule>
  </conditionalFormatting>
  <conditionalFormatting sqref="N19">
    <cfRule type="cellIs" dxfId="77" priority="89" operator="equal">
      <formula>"Extremo"</formula>
    </cfRule>
    <cfRule type="cellIs" dxfId="76" priority="90" operator="equal">
      <formula>"Alto"</formula>
    </cfRule>
    <cfRule type="cellIs" dxfId="75" priority="91" operator="equal">
      <formula>"Moderado"</formula>
    </cfRule>
    <cfRule type="cellIs" dxfId="74" priority="92" operator="equal">
      <formula>"Bajo"</formula>
    </cfRule>
  </conditionalFormatting>
  <conditionalFormatting sqref="H22">
    <cfRule type="cellIs" dxfId="73" priority="64" operator="equal">
      <formula>"Muy Alta"</formula>
    </cfRule>
    <cfRule type="cellIs" dxfId="72" priority="65" operator="equal">
      <formula>"Alta"</formula>
    </cfRule>
    <cfRule type="cellIs" dxfId="71" priority="66" operator="equal">
      <formula>"Media"</formula>
    </cfRule>
    <cfRule type="cellIs" dxfId="70" priority="67" operator="equal">
      <formula>"Baja"</formula>
    </cfRule>
    <cfRule type="cellIs" dxfId="69" priority="68" operator="equal">
      <formula>"Muy Baja"</formula>
    </cfRule>
  </conditionalFormatting>
  <conditionalFormatting sqref="K22">
    <cfRule type="containsText" dxfId="68" priority="78" operator="containsText" text="❌">
      <formula>NOT(ISERROR(SEARCH(("❌"),(K22))))</formula>
    </cfRule>
  </conditionalFormatting>
  <conditionalFormatting sqref="L22">
    <cfRule type="cellIs" dxfId="67" priority="69" operator="equal">
      <formula>"Catastrófico"</formula>
    </cfRule>
    <cfRule type="cellIs" dxfId="66" priority="70" operator="equal">
      <formula>"Mayor"</formula>
    </cfRule>
    <cfRule type="cellIs" dxfId="65" priority="71" operator="equal">
      <formula>"Moderado"</formula>
    </cfRule>
    <cfRule type="cellIs" dxfId="64" priority="72" operator="equal">
      <formula>"Menor"</formula>
    </cfRule>
    <cfRule type="cellIs" dxfId="63" priority="73" operator="equal">
      <formula>"Leve"</formula>
    </cfRule>
  </conditionalFormatting>
  <conditionalFormatting sqref="N22">
    <cfRule type="cellIs" dxfId="62" priority="74" operator="equal">
      <formula>"Extremo"</formula>
    </cfRule>
    <cfRule type="cellIs" dxfId="61" priority="75" operator="equal">
      <formula>"Alto"</formula>
    </cfRule>
    <cfRule type="cellIs" dxfId="60" priority="76" operator="equal">
      <formula>"Moderado"</formula>
    </cfRule>
    <cfRule type="cellIs" dxfId="59" priority="77" operator="equal">
      <formula>"Bajo"</formula>
    </cfRule>
  </conditionalFormatting>
  <conditionalFormatting sqref="H25">
    <cfRule type="cellIs" dxfId="58" priority="49" operator="equal">
      <formula>"Muy Alta"</formula>
    </cfRule>
    <cfRule type="cellIs" dxfId="57" priority="50" operator="equal">
      <formula>"Alta"</formula>
    </cfRule>
    <cfRule type="cellIs" dxfId="56" priority="51" operator="equal">
      <formula>"Media"</formula>
    </cfRule>
    <cfRule type="cellIs" dxfId="55" priority="52" operator="equal">
      <formula>"Baja"</formula>
    </cfRule>
    <cfRule type="cellIs" dxfId="54" priority="53" operator="equal">
      <formula>"Muy Baja"</formula>
    </cfRule>
  </conditionalFormatting>
  <conditionalFormatting sqref="K25">
    <cfRule type="containsText" dxfId="53" priority="63" operator="containsText" text="❌">
      <formula>NOT(ISERROR(SEARCH(("❌"),(K25))))</formula>
    </cfRule>
  </conditionalFormatting>
  <conditionalFormatting sqref="L25">
    <cfRule type="cellIs" dxfId="52" priority="54" operator="equal">
      <formula>"Catastrófico"</formula>
    </cfRule>
    <cfRule type="cellIs" dxfId="51" priority="55" operator="equal">
      <formula>"Mayor"</formula>
    </cfRule>
    <cfRule type="cellIs" dxfId="50" priority="56" operator="equal">
      <formula>"Moderado"</formula>
    </cfRule>
    <cfRule type="cellIs" dxfId="49" priority="57" operator="equal">
      <formula>"Menor"</formula>
    </cfRule>
    <cfRule type="cellIs" dxfId="48" priority="58" operator="equal">
      <formula>"Leve"</formula>
    </cfRule>
  </conditionalFormatting>
  <conditionalFormatting sqref="N25">
    <cfRule type="cellIs" dxfId="47" priority="59" operator="equal">
      <formula>"Extremo"</formula>
    </cfRule>
    <cfRule type="cellIs" dxfId="46" priority="60" operator="equal">
      <formula>"Alto"</formula>
    </cfRule>
    <cfRule type="cellIs" dxfId="45" priority="61" operator="equal">
      <formula>"Moderado"</formula>
    </cfRule>
    <cfRule type="cellIs" dxfId="44" priority="62" operator="equal">
      <formula>"Bajo"</formula>
    </cfRule>
  </conditionalFormatting>
  <conditionalFormatting sqref="H28">
    <cfRule type="cellIs" dxfId="43" priority="34" operator="equal">
      <formula>"Muy Alta"</formula>
    </cfRule>
    <cfRule type="cellIs" dxfId="42" priority="35" operator="equal">
      <formula>"Alta"</formula>
    </cfRule>
    <cfRule type="cellIs" dxfId="41" priority="36" operator="equal">
      <formula>"Media"</formula>
    </cfRule>
    <cfRule type="cellIs" dxfId="40" priority="37" operator="equal">
      <formula>"Baja"</formula>
    </cfRule>
    <cfRule type="cellIs" dxfId="39" priority="38" operator="equal">
      <formula>"Muy Baja"</formula>
    </cfRule>
  </conditionalFormatting>
  <conditionalFormatting sqref="K28">
    <cfRule type="containsText" dxfId="38" priority="48" operator="containsText" text="❌">
      <formula>NOT(ISERROR(SEARCH(("❌"),(K28))))</formula>
    </cfRule>
  </conditionalFormatting>
  <conditionalFormatting sqref="L28">
    <cfRule type="cellIs" dxfId="37" priority="39" operator="equal">
      <formula>"Catastrófico"</formula>
    </cfRule>
    <cfRule type="cellIs" dxfId="36" priority="40" operator="equal">
      <formula>"Mayor"</formula>
    </cfRule>
    <cfRule type="cellIs" dxfId="35" priority="41" operator="equal">
      <formula>"Moderado"</formula>
    </cfRule>
    <cfRule type="cellIs" dxfId="34" priority="42" operator="equal">
      <formula>"Menor"</formula>
    </cfRule>
    <cfRule type="cellIs" dxfId="33" priority="43" operator="equal">
      <formula>"Leve"</formula>
    </cfRule>
  </conditionalFormatting>
  <conditionalFormatting sqref="N28">
    <cfRule type="cellIs" dxfId="32" priority="44" operator="equal">
      <formula>"Extremo"</formula>
    </cfRule>
    <cfRule type="cellIs" dxfId="31" priority="45" operator="equal">
      <formula>"Alto"</formula>
    </cfRule>
    <cfRule type="cellIs" dxfId="30" priority="46" operator="equal">
      <formula>"Moderado"</formula>
    </cfRule>
    <cfRule type="cellIs" dxfId="29" priority="47" operator="equal">
      <formula>"Bajo"</formula>
    </cfRule>
  </conditionalFormatting>
  <conditionalFormatting sqref="H31">
    <cfRule type="cellIs" dxfId="28" priority="19" operator="equal">
      <formula>"Muy Alta"</formula>
    </cfRule>
    <cfRule type="cellIs" dxfId="27" priority="20" operator="equal">
      <formula>"Alta"</formula>
    </cfRule>
    <cfRule type="cellIs" dxfId="26" priority="21" operator="equal">
      <formula>"Media"</formula>
    </cfRule>
    <cfRule type="cellIs" dxfId="25" priority="22" operator="equal">
      <formula>"Baja"</formula>
    </cfRule>
    <cfRule type="cellIs" dxfId="24" priority="23" operator="equal">
      <formula>"Muy Baja"</formula>
    </cfRule>
  </conditionalFormatting>
  <conditionalFormatting sqref="K31">
    <cfRule type="containsText" dxfId="23" priority="33" operator="containsText" text="❌">
      <formula>NOT(ISERROR(SEARCH(("❌"),(K31))))</formula>
    </cfRule>
  </conditionalFormatting>
  <conditionalFormatting sqref="L31">
    <cfRule type="cellIs" dxfId="22" priority="24" operator="equal">
      <formula>"Catastrófico"</formula>
    </cfRule>
    <cfRule type="cellIs" dxfId="21" priority="25" operator="equal">
      <formula>"Mayor"</formula>
    </cfRule>
    <cfRule type="cellIs" dxfId="20" priority="26" operator="equal">
      <formula>"Moderado"</formula>
    </cfRule>
    <cfRule type="cellIs" dxfId="19" priority="27" operator="equal">
      <formula>"Menor"</formula>
    </cfRule>
    <cfRule type="cellIs" dxfId="18" priority="28" operator="equal">
      <formula>"Leve"</formula>
    </cfRule>
  </conditionalFormatting>
  <conditionalFormatting sqref="N31">
    <cfRule type="cellIs" dxfId="17" priority="29" operator="equal">
      <formula>"Extremo"</formula>
    </cfRule>
    <cfRule type="cellIs" dxfId="16" priority="30" operator="equal">
      <formula>"Alto"</formula>
    </cfRule>
    <cfRule type="cellIs" dxfId="15" priority="31" operator="equal">
      <formula>"Moderado"</formula>
    </cfRule>
    <cfRule type="cellIs" dxfId="14" priority="32" operator="equal">
      <formula>"Bajo"</formula>
    </cfRule>
  </conditionalFormatting>
  <conditionalFormatting sqref="Y16:Y33">
    <cfRule type="cellIs" dxfId="13" priority="10" operator="equal">
      <formula>"Muy Alta"</formula>
    </cfRule>
    <cfRule type="cellIs" dxfId="12" priority="11" operator="equal">
      <formula>"Alta"</formula>
    </cfRule>
    <cfRule type="cellIs" dxfId="11" priority="12" operator="equal">
      <formula>"Media"</formula>
    </cfRule>
    <cfRule type="cellIs" dxfId="10" priority="13" operator="equal">
      <formula>"Baja"</formula>
    </cfRule>
    <cfRule type="cellIs" dxfId="9" priority="14" operator="equal">
      <formula>"Muy Baja"</formula>
    </cfRule>
  </conditionalFormatting>
  <conditionalFormatting sqref="AA16:AA33">
    <cfRule type="cellIs" dxfId="8" priority="5" operator="equal">
      <formula>"Catastrófico"</formula>
    </cfRule>
    <cfRule type="cellIs" dxfId="7" priority="6" operator="equal">
      <formula>"Mayor"</formula>
    </cfRule>
    <cfRule type="cellIs" dxfId="6" priority="7" operator="equal">
      <formula>"Moderado"</formula>
    </cfRule>
    <cfRule type="cellIs" dxfId="5" priority="8" operator="equal">
      <formula>"Menor"</formula>
    </cfRule>
    <cfRule type="cellIs" dxfId="4" priority="9" operator="equal">
      <formula>"Leve"</formula>
    </cfRule>
  </conditionalFormatting>
  <conditionalFormatting sqref="AC16:AC33">
    <cfRule type="cellIs" dxfId="3" priority="1" operator="equal">
      <formula>"Extremo"</formula>
    </cfRule>
    <cfRule type="cellIs" dxfId="2" priority="2" operator="equal">
      <formula>"Alto"</formula>
    </cfRule>
    <cfRule type="cellIs" dxfId="1" priority="3" operator="equal">
      <formula>"Moderado"</formula>
    </cfRule>
    <cfRule type="cellIs" dxfId="0" priority="4" operator="equal">
      <formula>"Bajo"</formula>
    </cfRule>
  </conditionalFormatting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>
          <x14:formula1>
            <xm:f>'Opciones Tratamiento'!$E$2:$E$2</xm:f>
          </x14:formula1>
          <xm:sqref>B16 B19 B22 B25 B28 B31</xm:sqref>
        </x14:dataValidation>
        <x14:dataValidation type="list" allowBlank="1" showErrorMessage="1">
          <x14:formula1>
            <xm:f>'Tabla Impacto'!$D$221:$D$223</xm:f>
          </x14:formula1>
          <xm:sqref>C16 C19 C22 C25 C28 C31</xm:sqref>
        </x14:dataValidation>
        <x14:dataValidation type="list" allowBlank="1" showErrorMessage="1">
          <x14:formula1>
            <xm:f>'Tabla Impacto'!$F$210:$F$215</xm:f>
          </x14:formula1>
          <xm:sqref>J16 J19 J22 J25 J28 J31</xm:sqref>
        </x14:dataValidation>
        <x14:dataValidation type="list" allowBlank="1" showErrorMessage="1">
          <x14:formula1>
            <xm:f>'Tabla Impacto'!$E$221:$E$223</xm:f>
          </x14:formula1>
          <xm:sqref>AD16:AD33</xm:sqref>
        </x14:dataValidation>
        <x14:dataValidation type="list" allowBlank="1" showErrorMessage="1">
          <x14:formula1>
            <xm:f>'C:\Users\JesusQuiceno\Desktop\JESUS PROYECTOS 2025\MIPG\RIESGOS\RIESGOS DE GESTIÓN\[pe_f_055_mapa_riesgos_gestion_v2.xlsx]Tabla Valoración controles'!#REF!</xm:f>
          </x14:formula1>
          <xm:sqref>R16:R33</xm:sqref>
        </x14:dataValidation>
        <x14:dataValidation type="list" allowBlank="1" showErrorMessage="1">
          <x14:formula1>
            <xm:f>'C:\Users\JesusQuiceno\Desktop\JESUS PROYECTOS 2025\MIPG\RIESGOS\RIESGOS DE GESTIÓN\[pe_f_055_mapa_riesgos_gestion_v2.xlsx]Tabla Valoración controles'!#REF!</xm:f>
          </x14:formula1>
          <xm:sqref>S16:S33</xm:sqref>
        </x14:dataValidation>
        <x14:dataValidation type="list" allowBlank="1" showErrorMessage="1">
          <x14:formula1>
            <xm:f>'C:\Users\JesusQuiceno\Desktop\JESUS PROYECTOS 2025\MIPG\RIESGOS\RIESGOS DE GESTIÓN\[pe_f_055_mapa_riesgos_gestion_v2.xlsx]Tabla Valoración controles'!#REF!</xm:f>
          </x14:formula1>
          <xm:sqref>W16:W33</xm:sqref>
        </x14:dataValidation>
        <x14:dataValidation type="list" allowBlank="1" showErrorMessage="1">
          <x14:formula1>
            <xm:f>'C:\Users\JesusQuiceno\Desktop\JESUS PROYECTOS 2025\MIPG\RIESGOS\RIESGOS DE GESTIÓN\[pe_f_055_mapa_riesgos_gestion_v2.xlsx]Tabla Valoración controles'!#REF!</xm:f>
          </x14:formula1>
          <xm:sqref>V16:V33</xm:sqref>
        </x14:dataValidation>
        <x14:dataValidation type="list" allowBlank="1" showErrorMessage="1">
          <x14:formula1>
            <xm:f>'C:\Users\JesusQuiceno\Desktop\JESUS PROYECTOS 2025\MIPG\RIESGOS\RIESGOS DE GESTIÓN\[pe_f_055_mapa_riesgos_gestion_v2.xlsx]Tabla Valoración controles'!#REF!</xm:f>
          </x14:formula1>
          <xm:sqref>U16:U33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0"/>
  <sheetViews>
    <sheetView zoomScale="40" zoomScaleNormal="40" workbookViewId="0">
      <selection activeCell="Y93" sqref="Y93"/>
    </sheetView>
  </sheetViews>
  <sheetFormatPr baseColWidth="10" defaultColWidth="12.625" defaultRowHeight="15" customHeight="1" x14ac:dyDescent="0.2"/>
  <cols>
    <col min="1" max="1" width="9.375" customWidth="1"/>
    <col min="2" max="39" width="5" customWidth="1"/>
    <col min="40" max="40" width="9.375" customWidth="1"/>
    <col min="41" max="46" width="5" customWidth="1"/>
    <col min="47" max="61" width="9.375" customWidth="1"/>
  </cols>
  <sheetData>
    <row r="1" spans="1:6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8" customHeight="1" x14ac:dyDescent="0.25">
      <c r="A2" s="1"/>
      <c r="B2" s="211" t="s">
        <v>32</v>
      </c>
      <c r="C2" s="202"/>
      <c r="D2" s="202"/>
      <c r="E2" s="202"/>
      <c r="F2" s="202"/>
      <c r="G2" s="202"/>
      <c r="H2" s="202"/>
      <c r="I2" s="202"/>
      <c r="J2" s="212" t="s">
        <v>0</v>
      </c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192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75" customHeight="1" x14ac:dyDescent="0.25">
      <c r="A3" s="1"/>
      <c r="B3" s="202"/>
      <c r="C3" s="202"/>
      <c r="D3" s="202"/>
      <c r="E3" s="202"/>
      <c r="F3" s="202"/>
      <c r="G3" s="202"/>
      <c r="H3" s="202"/>
      <c r="I3" s="202"/>
      <c r="J3" s="214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15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15" customHeight="1" x14ac:dyDescent="0.25">
      <c r="A4" s="1"/>
      <c r="B4" s="202"/>
      <c r="C4" s="202"/>
      <c r="D4" s="202"/>
      <c r="E4" s="202"/>
      <c r="F4" s="202"/>
      <c r="G4" s="202"/>
      <c r="H4" s="202"/>
      <c r="I4" s="202"/>
      <c r="J4" s="181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185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t="15" customHeight="1" x14ac:dyDescent="0.25">
      <c r="A6" s="1"/>
      <c r="B6" s="217" t="s">
        <v>33</v>
      </c>
      <c r="C6" s="213"/>
      <c r="D6" s="180"/>
      <c r="E6" s="199" t="s">
        <v>34</v>
      </c>
      <c r="F6" s="200"/>
      <c r="G6" s="200"/>
      <c r="H6" s="200"/>
      <c r="I6" s="186"/>
      <c r="J6" s="187" t="str">
        <f ca="1">IF(AND('Mapa Final'!$H$16="Muy Alta",'Mapa Final'!$L$16="Leve"),CONCATENATE("R",'Mapa Final'!$A$16),"")</f>
        <v/>
      </c>
      <c r="K6" s="184"/>
      <c r="L6" s="189" t="str">
        <f ca="1">IF(AND('Mapa Final'!$H$19="Muy Alta",'Mapa Final'!$L$19="Leve"),CONCATENATE("R",'Mapa Final'!$A$19),"")</f>
        <v/>
      </c>
      <c r="M6" s="184"/>
      <c r="N6" s="189" t="str">
        <f ca="1">IF(AND('Mapa Final'!$H$22="Muy Alta",'Mapa Final'!$L$22="Leve"),CONCATENATE("R",'Mapa Final'!$A$22),"")</f>
        <v/>
      </c>
      <c r="O6" s="186"/>
      <c r="P6" s="187" t="str">
        <f ca="1">IF(AND('Mapa Final'!$H$16="Muy Alta",'Mapa Final'!$L$16="Menor"),CONCATENATE("R",'Mapa Final'!$A$16),"")</f>
        <v/>
      </c>
      <c r="Q6" s="184"/>
      <c r="R6" s="189" t="str">
        <f ca="1">IF(AND('Mapa Final'!$H$19="Muy Alta",'Mapa Final'!$L$19="Menor"),CONCATENATE("R",'Mapa Final'!$A$19),"")</f>
        <v/>
      </c>
      <c r="S6" s="184"/>
      <c r="T6" s="189" t="str">
        <f ca="1">IF(AND('Mapa Final'!$H$22="Muy Alta",'Mapa Final'!$L$22="Menor"),CONCATENATE("R",'Mapa Final'!$A$22),"")</f>
        <v/>
      </c>
      <c r="U6" s="186"/>
      <c r="V6" s="187" t="str">
        <f ca="1">IF(AND('Mapa Final'!$H$16="Muy Alta",'Mapa Final'!$L$16="Moderado"),CONCATENATE("R",'Mapa Final'!$A$16),"")</f>
        <v/>
      </c>
      <c r="W6" s="184"/>
      <c r="X6" s="189" t="str">
        <f ca="1">IF(AND('Mapa Final'!$H$19="Muy Alta",'Mapa Final'!$L$19="Moderado"),CONCATENATE("R",'Mapa Final'!$A$19),"")</f>
        <v/>
      </c>
      <c r="Y6" s="184"/>
      <c r="Z6" s="189" t="str">
        <f ca="1">IF(AND('Mapa Final'!$H$22="Muy Alta",'Mapa Final'!$L$22="Moderado"),CONCATENATE("R",'Mapa Final'!$A$22),"")</f>
        <v/>
      </c>
      <c r="AA6" s="186"/>
      <c r="AB6" s="187" t="str">
        <f ca="1">IF(AND('Mapa Final'!$H$16="Muy Alta",'Mapa Final'!$L$16="Mayor"),CONCATENATE("R",'Mapa Final'!$A$16),"")</f>
        <v/>
      </c>
      <c r="AC6" s="184"/>
      <c r="AD6" s="189" t="str">
        <f ca="1">IF(AND('Mapa Final'!$H$19="Muy Alta",'Mapa Final'!$L$19="Mayor"),CONCATENATE("R",'Mapa Final'!$A$19),"")</f>
        <v/>
      </c>
      <c r="AE6" s="184"/>
      <c r="AF6" s="189" t="str">
        <f ca="1">IF(AND('Mapa Final'!$H$22="Muy Alta",'Mapa Final'!$L$22="Mayor"),CONCATENATE("R",'Mapa Final'!$A$22),"")</f>
        <v/>
      </c>
      <c r="AG6" s="186"/>
      <c r="AH6" s="209" t="str">
        <f ca="1">IF(AND('Mapa Final'!$H$16="Muy Alta",'Mapa Final'!$L$16="Catastrófico"),CONCATENATE("R",'Mapa Final'!$A$16),"")</f>
        <v/>
      </c>
      <c r="AI6" s="184"/>
      <c r="AJ6" s="190" t="str">
        <f ca="1">IF(AND('Mapa Final'!$H$19="Muy Alta",'Mapa Final'!$L$19="Catastrófico"),CONCATENATE("R",'Mapa Final'!$A$19),"")</f>
        <v/>
      </c>
      <c r="AK6" s="184"/>
      <c r="AL6" s="190" t="str">
        <f ca="1">IF(AND('Mapa Final'!$H$22="Muy Alta",'Mapa Final'!$L$22="Catastrófico"),CONCATENATE("R",'Mapa Final'!$A$22),"")</f>
        <v/>
      </c>
      <c r="AM6" s="186"/>
      <c r="AO6" s="220" t="s">
        <v>35</v>
      </c>
      <c r="AP6" s="221"/>
      <c r="AQ6" s="221"/>
      <c r="AR6" s="221"/>
      <c r="AS6" s="221"/>
      <c r="AT6" s="222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5" customHeight="1" x14ac:dyDescent="0.25">
      <c r="A7" s="1"/>
      <c r="B7" s="214"/>
      <c r="C7" s="202"/>
      <c r="D7" s="207"/>
      <c r="E7" s="201"/>
      <c r="F7" s="202"/>
      <c r="G7" s="202"/>
      <c r="H7" s="202"/>
      <c r="I7" s="207"/>
      <c r="J7" s="188"/>
      <c r="K7" s="185"/>
      <c r="L7" s="181"/>
      <c r="M7" s="185"/>
      <c r="N7" s="181"/>
      <c r="O7" s="182"/>
      <c r="P7" s="188"/>
      <c r="Q7" s="185"/>
      <c r="R7" s="181"/>
      <c r="S7" s="185"/>
      <c r="T7" s="181"/>
      <c r="U7" s="182"/>
      <c r="V7" s="188"/>
      <c r="W7" s="185"/>
      <c r="X7" s="181"/>
      <c r="Y7" s="185"/>
      <c r="Z7" s="181"/>
      <c r="AA7" s="182"/>
      <c r="AB7" s="188"/>
      <c r="AC7" s="185"/>
      <c r="AD7" s="181"/>
      <c r="AE7" s="185"/>
      <c r="AF7" s="181"/>
      <c r="AG7" s="182"/>
      <c r="AH7" s="188"/>
      <c r="AI7" s="185"/>
      <c r="AJ7" s="181"/>
      <c r="AK7" s="185"/>
      <c r="AL7" s="181"/>
      <c r="AM7" s="182"/>
      <c r="AN7" s="1"/>
      <c r="AO7" s="223"/>
      <c r="AP7" s="202"/>
      <c r="AQ7" s="202"/>
      <c r="AR7" s="202"/>
      <c r="AS7" s="202"/>
      <c r="AT7" s="224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15" customHeight="1" x14ac:dyDescent="0.25">
      <c r="A8" s="1"/>
      <c r="B8" s="214"/>
      <c r="C8" s="202"/>
      <c r="D8" s="207"/>
      <c r="E8" s="201"/>
      <c r="F8" s="202"/>
      <c r="G8" s="202"/>
      <c r="H8" s="202"/>
      <c r="I8" s="207"/>
      <c r="J8" s="194" t="str">
        <f ca="1">IF(AND('Mapa Final'!$H$25="Muy Alta",'Mapa Final'!$L$25="Leve"),CONCATENATE("R",'Mapa Final'!$A$25),"")</f>
        <v/>
      </c>
      <c r="K8" s="192"/>
      <c r="L8" s="195" t="str">
        <f ca="1">IF(AND('Mapa Final'!$H$28="Muy Alta",'Mapa Final'!$L$28="Leve"),CONCATENATE("R",'Mapa Final'!$A$28),"")</f>
        <v/>
      </c>
      <c r="M8" s="192"/>
      <c r="N8" s="195" t="str">
        <f ca="1">IF(AND('Mapa Final'!$H$31="Muy Alta",'Mapa Final'!$L$31="Leve"),CONCATENATE("R",'Mapa Final'!$A$31),"")</f>
        <v/>
      </c>
      <c r="O8" s="180"/>
      <c r="P8" s="194" t="str">
        <f ca="1">IF(AND('Mapa Final'!$H$25="Muy Alta",'Mapa Final'!$L$25="Menor"),CONCATENATE("R",'Mapa Final'!$A$25),"")</f>
        <v/>
      </c>
      <c r="Q8" s="192"/>
      <c r="R8" s="195" t="str">
        <f ca="1">IF(AND('Mapa Final'!$H$28="Muy Alta",'Mapa Final'!$L$28="Menor"),CONCATENATE("R",'Mapa Final'!$A$28),"")</f>
        <v/>
      </c>
      <c r="S8" s="192"/>
      <c r="T8" s="195" t="str">
        <f ca="1">IF(AND('Mapa Final'!$H$31="Muy Alta",'Mapa Final'!$L$31="Menor"),CONCATENATE("R",'Mapa Final'!$A$31),"")</f>
        <v/>
      </c>
      <c r="U8" s="180"/>
      <c r="V8" s="194" t="str">
        <f ca="1">IF(AND('Mapa Final'!$H$25="Muy Alta",'Mapa Final'!$L$25="Moderado"),CONCATENATE("R",'Mapa Final'!$A$25),"")</f>
        <v/>
      </c>
      <c r="W8" s="192"/>
      <c r="X8" s="195" t="str">
        <f ca="1">IF(AND('Mapa Final'!$H$28="Muy Alta",'Mapa Final'!$L$28="Moderado"),CONCATENATE("R",'Mapa Final'!$A$28),"")</f>
        <v/>
      </c>
      <c r="Y8" s="192"/>
      <c r="Z8" s="195" t="str">
        <f ca="1">IF(AND('Mapa Final'!$H$31="Muy Alta",'Mapa Final'!$L$31="Moderado"),CONCATENATE("R",'Mapa Final'!$A$31),"")</f>
        <v/>
      </c>
      <c r="AA8" s="180"/>
      <c r="AB8" s="194" t="str">
        <f ca="1">IF(AND('Mapa Final'!$H$25="Muy Alta",'Mapa Final'!$L$25="Mayor"),CONCATENATE("R",'Mapa Final'!$A$25),"")</f>
        <v/>
      </c>
      <c r="AC8" s="192"/>
      <c r="AD8" s="195" t="str">
        <f ca="1">IF(AND('Mapa Final'!$H$28="Muy Alta",'Mapa Final'!$L$28="Mayor"),CONCATENATE("R",'Mapa Final'!$A$28),"")</f>
        <v/>
      </c>
      <c r="AE8" s="192"/>
      <c r="AF8" s="195" t="str">
        <f ca="1">IF(AND('Mapa Final'!$H$31="Muy Alta",'Mapa Final'!$L$31="Mayor"),CONCATENATE("R",'Mapa Final'!$A$31),"")</f>
        <v/>
      </c>
      <c r="AG8" s="180"/>
      <c r="AH8" s="196" t="str">
        <f ca="1">IF(AND('Mapa Final'!$H$25="Muy Alta",'Mapa Final'!$L$25="Catastrófico"),CONCATENATE("R",'Mapa Final'!$A$25),"")</f>
        <v/>
      </c>
      <c r="AI8" s="192"/>
      <c r="AJ8" s="197" t="str">
        <f ca="1">IF(AND('Mapa Final'!$H$28="Muy Alta",'Mapa Final'!$L$28="Catastrófico"),CONCATENATE("R",'Mapa Final'!$A$28),"")</f>
        <v/>
      </c>
      <c r="AK8" s="192"/>
      <c r="AL8" s="197" t="str">
        <f ca="1">IF(AND('Mapa Final'!$H$31="Muy Alta",'Mapa Final'!$L$31="Catastrófico"),CONCATENATE("R",'Mapa Final'!$A$31),"")</f>
        <v/>
      </c>
      <c r="AM8" s="180"/>
      <c r="AN8" s="1"/>
      <c r="AO8" s="223"/>
      <c r="AP8" s="202"/>
      <c r="AQ8" s="202"/>
      <c r="AR8" s="202"/>
      <c r="AS8" s="202"/>
      <c r="AT8" s="224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15" customHeight="1" x14ac:dyDescent="0.25">
      <c r="A9" s="1"/>
      <c r="B9" s="214"/>
      <c r="C9" s="202"/>
      <c r="D9" s="207"/>
      <c r="E9" s="201"/>
      <c r="F9" s="202"/>
      <c r="G9" s="202"/>
      <c r="H9" s="202"/>
      <c r="I9" s="207"/>
      <c r="J9" s="188"/>
      <c r="K9" s="185"/>
      <c r="L9" s="181"/>
      <c r="M9" s="185"/>
      <c r="N9" s="181"/>
      <c r="O9" s="182"/>
      <c r="P9" s="188"/>
      <c r="Q9" s="185"/>
      <c r="R9" s="181"/>
      <c r="S9" s="185"/>
      <c r="T9" s="181"/>
      <c r="U9" s="182"/>
      <c r="V9" s="188"/>
      <c r="W9" s="185"/>
      <c r="X9" s="181"/>
      <c r="Y9" s="185"/>
      <c r="Z9" s="181"/>
      <c r="AA9" s="182"/>
      <c r="AB9" s="188"/>
      <c r="AC9" s="185"/>
      <c r="AD9" s="181"/>
      <c r="AE9" s="185"/>
      <c r="AF9" s="181"/>
      <c r="AG9" s="182"/>
      <c r="AH9" s="188"/>
      <c r="AI9" s="185"/>
      <c r="AJ9" s="181"/>
      <c r="AK9" s="185"/>
      <c r="AL9" s="181"/>
      <c r="AM9" s="182"/>
      <c r="AN9" s="1"/>
      <c r="AO9" s="223"/>
      <c r="AP9" s="202"/>
      <c r="AQ9" s="202"/>
      <c r="AR9" s="202"/>
      <c r="AS9" s="202"/>
      <c r="AT9" s="224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15" customHeight="1" x14ac:dyDescent="0.25">
      <c r="A10" s="1"/>
      <c r="B10" s="214"/>
      <c r="C10" s="202"/>
      <c r="D10" s="207"/>
      <c r="E10" s="201"/>
      <c r="F10" s="202"/>
      <c r="G10" s="202"/>
      <c r="H10" s="202"/>
      <c r="I10" s="207"/>
      <c r="J10" s="194" t="e">
        <f>IF(AND('Mapa Final'!#REF!="Muy Alta",'Mapa Final'!#REF!="Leve"),CONCATENATE("R",'Mapa Final'!#REF!),"")</f>
        <v>#REF!</v>
      </c>
      <c r="K10" s="192"/>
      <c r="L10" s="195" t="e">
        <f>IF(AND('Mapa Final'!#REF!="Muy Alta",'Mapa Final'!#REF!="Leve"),CONCATENATE("R",'Mapa Final'!#REF!),"")</f>
        <v>#REF!</v>
      </c>
      <c r="M10" s="192"/>
      <c r="N10" s="195" t="e">
        <f>IF(AND('Mapa Final'!#REF!="Muy Alta",'Mapa Final'!#REF!="Leve"),CONCATENATE("R",'Mapa Final'!#REF!),"")</f>
        <v>#REF!</v>
      </c>
      <c r="O10" s="180"/>
      <c r="P10" s="194" t="e">
        <f>IF(AND('Mapa Final'!#REF!="Muy Alta",'Mapa Final'!#REF!="Menor"),CONCATENATE("R",'Mapa Final'!#REF!),"")</f>
        <v>#REF!</v>
      </c>
      <c r="Q10" s="192"/>
      <c r="R10" s="195" t="e">
        <f>IF(AND('Mapa Final'!#REF!="Muy Alta",'Mapa Final'!#REF!="Menor"),CONCATENATE("R",'Mapa Final'!#REF!),"")</f>
        <v>#REF!</v>
      </c>
      <c r="S10" s="192"/>
      <c r="T10" s="195" t="e">
        <f>IF(AND('Mapa Final'!#REF!="Muy Alta",'Mapa Final'!#REF!="Menor"),CONCATENATE("R",'Mapa Final'!#REF!),"")</f>
        <v>#REF!</v>
      </c>
      <c r="U10" s="180"/>
      <c r="V10" s="194" t="e">
        <f>IF(AND('Mapa Final'!#REF!="Muy Alta",'Mapa Final'!#REF!="Moderado"),CONCATENATE("R",'Mapa Final'!#REF!),"")</f>
        <v>#REF!</v>
      </c>
      <c r="W10" s="192"/>
      <c r="X10" s="195" t="e">
        <f>IF(AND('Mapa Final'!#REF!="Muy Alta",'Mapa Final'!#REF!="Moderado"),CONCATENATE("R",'Mapa Final'!#REF!),"")</f>
        <v>#REF!</v>
      </c>
      <c r="Y10" s="192"/>
      <c r="Z10" s="195" t="e">
        <f>IF(AND('Mapa Final'!#REF!="Muy Alta",'Mapa Final'!#REF!="Moderado"),CONCATENATE("R",'Mapa Final'!#REF!),"")</f>
        <v>#REF!</v>
      </c>
      <c r="AA10" s="180"/>
      <c r="AB10" s="194" t="e">
        <f>IF(AND('Mapa Final'!#REF!="Muy Alta",'Mapa Final'!#REF!="Mayor"),CONCATENATE("R",'Mapa Final'!#REF!),"")</f>
        <v>#REF!</v>
      </c>
      <c r="AC10" s="192"/>
      <c r="AD10" s="195" t="e">
        <f>IF(AND('Mapa Final'!#REF!="Muy Alta",'Mapa Final'!#REF!="Mayor"),CONCATENATE("R",'Mapa Final'!#REF!),"")</f>
        <v>#REF!</v>
      </c>
      <c r="AE10" s="192"/>
      <c r="AF10" s="195" t="e">
        <f>IF(AND('Mapa Final'!#REF!="Muy Alta",'Mapa Final'!#REF!="Mayor"),CONCATENATE("R",'Mapa Final'!#REF!),"")</f>
        <v>#REF!</v>
      </c>
      <c r="AG10" s="180"/>
      <c r="AH10" s="196" t="e">
        <f>IF(AND('Mapa Final'!#REF!="Muy Alta",'Mapa Final'!#REF!="Catastrófico"),CONCATENATE("R",'Mapa Final'!#REF!),"")</f>
        <v>#REF!</v>
      </c>
      <c r="AI10" s="192"/>
      <c r="AJ10" s="197" t="e">
        <f>IF(AND('Mapa Final'!#REF!="Muy Alta",'Mapa Final'!#REF!="Catastrófico"),CONCATENATE("R",'Mapa Final'!#REF!),"")</f>
        <v>#REF!</v>
      </c>
      <c r="AK10" s="192"/>
      <c r="AL10" s="197" t="e">
        <f>IF(AND('Mapa Final'!#REF!="Muy Alta",'Mapa Final'!#REF!="Catastrófico"),CONCATENATE("R",'Mapa Final'!#REF!),"")</f>
        <v>#REF!</v>
      </c>
      <c r="AM10" s="180"/>
      <c r="AN10" s="1"/>
      <c r="AO10" s="223"/>
      <c r="AP10" s="202"/>
      <c r="AQ10" s="202"/>
      <c r="AR10" s="202"/>
      <c r="AS10" s="202"/>
      <c r="AT10" s="224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15" customHeight="1" x14ac:dyDescent="0.25">
      <c r="A11" s="1"/>
      <c r="B11" s="214"/>
      <c r="C11" s="202"/>
      <c r="D11" s="207"/>
      <c r="E11" s="201"/>
      <c r="F11" s="202"/>
      <c r="G11" s="202"/>
      <c r="H11" s="202"/>
      <c r="I11" s="207"/>
      <c r="J11" s="188"/>
      <c r="K11" s="185"/>
      <c r="L11" s="181"/>
      <c r="M11" s="185"/>
      <c r="N11" s="181"/>
      <c r="O11" s="182"/>
      <c r="P11" s="188"/>
      <c r="Q11" s="185"/>
      <c r="R11" s="181"/>
      <c r="S11" s="185"/>
      <c r="T11" s="181"/>
      <c r="U11" s="182"/>
      <c r="V11" s="188"/>
      <c r="W11" s="185"/>
      <c r="X11" s="181"/>
      <c r="Y11" s="185"/>
      <c r="Z11" s="181"/>
      <c r="AA11" s="182"/>
      <c r="AB11" s="188"/>
      <c r="AC11" s="185"/>
      <c r="AD11" s="181"/>
      <c r="AE11" s="185"/>
      <c r="AF11" s="181"/>
      <c r="AG11" s="182"/>
      <c r="AH11" s="188"/>
      <c r="AI11" s="185"/>
      <c r="AJ11" s="181"/>
      <c r="AK11" s="185"/>
      <c r="AL11" s="181"/>
      <c r="AM11" s="182"/>
      <c r="AN11" s="1"/>
      <c r="AO11" s="223"/>
      <c r="AP11" s="202"/>
      <c r="AQ11" s="202"/>
      <c r="AR11" s="202"/>
      <c r="AS11" s="202"/>
      <c r="AT11" s="224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15" customHeight="1" x14ac:dyDescent="0.25">
      <c r="A12" s="1"/>
      <c r="B12" s="214"/>
      <c r="C12" s="202"/>
      <c r="D12" s="207"/>
      <c r="E12" s="201"/>
      <c r="F12" s="202"/>
      <c r="G12" s="202"/>
      <c r="H12" s="202"/>
      <c r="I12" s="207"/>
      <c r="J12" s="194" t="e">
        <f>IF(AND('Mapa Final'!#REF!="Muy Alta",'Mapa Final'!#REF!="Leve"),CONCATENATE("R",'Mapa Final'!#REF!),"")</f>
        <v>#REF!</v>
      </c>
      <c r="K12" s="192"/>
      <c r="L12" s="195" t="e">
        <f>IF(AND('Mapa Final'!#REF!="Muy Alta",'Mapa Final'!#REF!="Leve"),CONCATENATE("R",'Mapa Final'!#REF!),"")</f>
        <v>#REF!</v>
      </c>
      <c r="M12" s="192"/>
      <c r="N12" s="195" t="str">
        <f>IF(AND('Mapa Final'!$H$39="Muy Alta",'Mapa Final'!$L$39="Leve"),CONCATENATE("R",'Mapa Final'!$A$39),"")</f>
        <v/>
      </c>
      <c r="O12" s="180"/>
      <c r="P12" s="194" t="e">
        <f>IF(AND('Mapa Final'!#REF!="Muy Alta",'Mapa Final'!#REF!="Menor"),CONCATENATE("R",'Mapa Final'!#REF!),"")</f>
        <v>#REF!</v>
      </c>
      <c r="Q12" s="192"/>
      <c r="R12" s="195" t="e">
        <f>IF(AND('Mapa Final'!#REF!="Muy Alta",'Mapa Final'!#REF!="Menor"),CONCATENATE("R",'Mapa Final'!#REF!),"")</f>
        <v>#REF!</v>
      </c>
      <c r="S12" s="192"/>
      <c r="T12" s="195" t="str">
        <f>IF(AND('Mapa Final'!$H$39="Muy Alta",'Mapa Final'!$L$39="Menor"),CONCATENATE("R",'Mapa Final'!$A$39),"")</f>
        <v/>
      </c>
      <c r="U12" s="180"/>
      <c r="V12" s="194" t="e">
        <f>IF(AND('Mapa Final'!#REF!="Muy Alta",'Mapa Final'!#REF!="Moderado"),CONCATENATE("R",'Mapa Final'!#REF!),"")</f>
        <v>#REF!</v>
      </c>
      <c r="W12" s="192"/>
      <c r="X12" s="195" t="e">
        <f>IF(AND('Mapa Final'!#REF!="Muy Alta",'Mapa Final'!#REF!="Moderado"),CONCATENATE("R",'Mapa Final'!#REF!),"")</f>
        <v>#REF!</v>
      </c>
      <c r="Y12" s="192"/>
      <c r="Z12" s="195" t="str">
        <f>IF(AND('Mapa Final'!$H$39="Muy Alta",'Mapa Final'!$L$39="Moderado"),CONCATENATE("R",'Mapa Final'!$A$39),"")</f>
        <v/>
      </c>
      <c r="AA12" s="180"/>
      <c r="AB12" s="194" t="e">
        <f>IF(AND('Mapa Final'!#REF!="Muy Alta",'Mapa Final'!#REF!="Mayor"),CONCATENATE("R",'Mapa Final'!#REF!),"")</f>
        <v>#REF!</v>
      </c>
      <c r="AC12" s="192"/>
      <c r="AD12" s="195" t="e">
        <f>IF(AND('Mapa Final'!#REF!="Muy Alta",'Mapa Final'!#REF!="Mayor"),CONCATENATE("R",'Mapa Final'!#REF!),"")</f>
        <v>#REF!</v>
      </c>
      <c r="AE12" s="192"/>
      <c r="AF12" s="195" t="str">
        <f>IF(AND('Mapa Final'!$H$39="Muy Alta",'Mapa Final'!$L$39="Mayor"),CONCATENATE("R",'Mapa Final'!$A$39),"")</f>
        <v/>
      </c>
      <c r="AG12" s="180"/>
      <c r="AH12" s="196" t="e">
        <f>IF(AND('Mapa Final'!#REF!="Muy Alta",'Mapa Final'!#REF!="Catastrófico"),CONCATENATE("R",'Mapa Final'!#REF!),"")</f>
        <v>#REF!</v>
      </c>
      <c r="AI12" s="192"/>
      <c r="AJ12" s="197" t="e">
        <f>IF(AND('Mapa Final'!#REF!="Muy Alta",'Mapa Final'!#REF!="Catastrófico"),CONCATENATE("R",'Mapa Final'!#REF!),"")</f>
        <v>#REF!</v>
      </c>
      <c r="AK12" s="192"/>
      <c r="AL12" s="197" t="str">
        <f>IF(AND('Mapa Final'!$H$39="Muy Alta",'Mapa Final'!$L$39="Catastrófico"),CONCATENATE("R",'Mapa Final'!$A$39),"")</f>
        <v/>
      </c>
      <c r="AM12" s="180"/>
      <c r="AN12" s="1"/>
      <c r="AO12" s="223"/>
      <c r="AP12" s="202"/>
      <c r="AQ12" s="202"/>
      <c r="AR12" s="202"/>
      <c r="AS12" s="202"/>
      <c r="AT12" s="224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15.75" customHeight="1" x14ac:dyDescent="0.25">
      <c r="A13" s="1"/>
      <c r="B13" s="214"/>
      <c r="C13" s="202"/>
      <c r="D13" s="207"/>
      <c r="E13" s="203"/>
      <c r="F13" s="204"/>
      <c r="G13" s="204"/>
      <c r="H13" s="204"/>
      <c r="I13" s="208"/>
      <c r="J13" s="188"/>
      <c r="K13" s="185"/>
      <c r="L13" s="181"/>
      <c r="M13" s="185"/>
      <c r="N13" s="181"/>
      <c r="O13" s="182"/>
      <c r="P13" s="188"/>
      <c r="Q13" s="185"/>
      <c r="R13" s="181"/>
      <c r="S13" s="185"/>
      <c r="T13" s="181"/>
      <c r="U13" s="182"/>
      <c r="V13" s="188"/>
      <c r="W13" s="185"/>
      <c r="X13" s="181"/>
      <c r="Y13" s="185"/>
      <c r="Z13" s="181"/>
      <c r="AA13" s="182"/>
      <c r="AB13" s="188"/>
      <c r="AC13" s="185"/>
      <c r="AD13" s="181"/>
      <c r="AE13" s="185"/>
      <c r="AF13" s="181"/>
      <c r="AG13" s="182"/>
      <c r="AH13" s="203"/>
      <c r="AI13" s="205"/>
      <c r="AJ13" s="206"/>
      <c r="AK13" s="205"/>
      <c r="AL13" s="206"/>
      <c r="AM13" s="208"/>
      <c r="AN13" s="1"/>
      <c r="AO13" s="225"/>
      <c r="AP13" s="226"/>
      <c r="AQ13" s="226"/>
      <c r="AR13" s="226"/>
      <c r="AS13" s="226"/>
      <c r="AT13" s="227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15" customHeight="1" x14ac:dyDescent="0.25">
      <c r="A14" s="1"/>
      <c r="B14" s="214"/>
      <c r="C14" s="202"/>
      <c r="D14" s="207"/>
      <c r="E14" s="199" t="s">
        <v>36</v>
      </c>
      <c r="F14" s="200"/>
      <c r="G14" s="200"/>
      <c r="H14" s="200"/>
      <c r="I14" s="200"/>
      <c r="J14" s="198" t="str">
        <f ca="1">IF(AND('Mapa Final'!$H$16="Alta",'Mapa Final'!$L$16="Leve"),CONCATENATE("R",'Mapa Final'!$A$16),"")</f>
        <v/>
      </c>
      <c r="K14" s="184"/>
      <c r="L14" s="183" t="str">
        <f ca="1">IF(AND('Mapa Final'!$H$19="Alta",'Mapa Final'!$L$19="Leve"),CONCATENATE("R",'Mapa Final'!$A$19),"")</f>
        <v/>
      </c>
      <c r="M14" s="184"/>
      <c r="N14" s="183" t="str">
        <f ca="1">IF(AND('Mapa Final'!$H$22="Alta",'Mapa Final'!$L$22="Leve"),CONCATENATE("R",'Mapa Final'!$A$22),"")</f>
        <v/>
      </c>
      <c r="O14" s="186"/>
      <c r="P14" s="198" t="str">
        <f ca="1">IF(AND('Mapa Final'!$H$16="Alta",'Mapa Final'!$L$16="Menor"),CONCATENATE("R",'Mapa Final'!$A$16),"")</f>
        <v/>
      </c>
      <c r="Q14" s="184"/>
      <c r="R14" s="183" t="str">
        <f ca="1">IF(AND('Mapa Final'!$H$19="Alta",'Mapa Final'!$L$19="Menor"),CONCATENATE("R",'Mapa Final'!$A$19),"")</f>
        <v/>
      </c>
      <c r="S14" s="184"/>
      <c r="T14" s="183" t="str">
        <f ca="1">IF(AND('Mapa Final'!$H$22="Alta",'Mapa Final'!$L$22="Menor"),CONCATENATE("R",'Mapa Final'!$A$22),"")</f>
        <v/>
      </c>
      <c r="U14" s="186"/>
      <c r="V14" s="187" t="str">
        <f ca="1">IF(AND('Mapa Final'!$H$16="Alta",'Mapa Final'!$L$16="Moderado"),CONCATENATE("R",'Mapa Final'!$A$16),"")</f>
        <v/>
      </c>
      <c r="W14" s="184"/>
      <c r="X14" s="189" t="str">
        <f ca="1">IF(AND('Mapa Final'!$H$19="Alta",'Mapa Final'!$L$19="Moderado"),CONCATENATE("R",'Mapa Final'!$A$19),"")</f>
        <v/>
      </c>
      <c r="Y14" s="184"/>
      <c r="Z14" s="189" t="str">
        <f ca="1">IF(AND('Mapa Final'!$H$22="Alta",'Mapa Final'!$L$22="Moderado"),CONCATENATE("R",'Mapa Final'!$A$22),"")</f>
        <v/>
      </c>
      <c r="AA14" s="186"/>
      <c r="AB14" s="187" t="str">
        <f ca="1">IF(AND('Mapa Final'!$H$16="Alta",'Mapa Final'!$L$16="Mayor"),CONCATENATE("R",'Mapa Final'!$A$16),"")</f>
        <v/>
      </c>
      <c r="AC14" s="184"/>
      <c r="AD14" s="189" t="str">
        <f ca="1">IF(AND('Mapa Final'!$H$19="Alta",'Mapa Final'!$L$19="Mayor"),CONCATENATE("R",'Mapa Final'!$A$19),"")</f>
        <v/>
      </c>
      <c r="AE14" s="184"/>
      <c r="AF14" s="189" t="str">
        <f ca="1">IF(AND('Mapa Final'!$H$22="Alta",'Mapa Final'!$L$22="Mayor"),CONCATENATE("R",'Mapa Final'!$A$22),"")</f>
        <v/>
      </c>
      <c r="AG14" s="186"/>
      <c r="AH14" s="209" t="str">
        <f ca="1">IF(AND('Mapa Final'!$H$16="Alta",'Mapa Final'!$L$16="Catastrófico"),CONCATENATE("R",'Mapa Final'!$A$16),"")</f>
        <v/>
      </c>
      <c r="AI14" s="184"/>
      <c r="AJ14" s="190" t="str">
        <f ca="1">IF(AND('Mapa Final'!$H$19="Alta",'Mapa Final'!$L$19="Catastrófico"),CONCATENATE("R",'Mapa Final'!$A$19),"")</f>
        <v/>
      </c>
      <c r="AK14" s="184"/>
      <c r="AL14" s="190" t="str">
        <f ca="1">IF(AND('Mapa Final'!$H$22="Alta",'Mapa Final'!$L$22="Catastrófico"),CONCATENATE("R",'Mapa Final'!$A$22),"")</f>
        <v/>
      </c>
      <c r="AM14" s="186"/>
      <c r="AN14" s="1"/>
      <c r="AO14" s="229" t="s">
        <v>37</v>
      </c>
      <c r="AP14" s="221"/>
      <c r="AQ14" s="221"/>
      <c r="AR14" s="221"/>
      <c r="AS14" s="221"/>
      <c r="AT14" s="222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15" customHeight="1" x14ac:dyDescent="0.25">
      <c r="A15" s="1"/>
      <c r="B15" s="214"/>
      <c r="C15" s="202"/>
      <c r="D15" s="207"/>
      <c r="E15" s="201"/>
      <c r="F15" s="202"/>
      <c r="G15" s="202"/>
      <c r="H15" s="202"/>
      <c r="I15" s="202"/>
      <c r="J15" s="188"/>
      <c r="K15" s="185"/>
      <c r="L15" s="181"/>
      <c r="M15" s="185"/>
      <c r="N15" s="181"/>
      <c r="O15" s="182"/>
      <c r="P15" s="188"/>
      <c r="Q15" s="185"/>
      <c r="R15" s="181"/>
      <c r="S15" s="185"/>
      <c r="T15" s="181"/>
      <c r="U15" s="182"/>
      <c r="V15" s="188"/>
      <c r="W15" s="185"/>
      <c r="X15" s="181"/>
      <c r="Y15" s="185"/>
      <c r="Z15" s="181"/>
      <c r="AA15" s="182"/>
      <c r="AB15" s="188"/>
      <c r="AC15" s="185"/>
      <c r="AD15" s="181"/>
      <c r="AE15" s="185"/>
      <c r="AF15" s="181"/>
      <c r="AG15" s="182"/>
      <c r="AH15" s="188"/>
      <c r="AI15" s="185"/>
      <c r="AJ15" s="181"/>
      <c r="AK15" s="185"/>
      <c r="AL15" s="181"/>
      <c r="AM15" s="182"/>
      <c r="AN15" s="1"/>
      <c r="AO15" s="223"/>
      <c r="AP15" s="202"/>
      <c r="AQ15" s="202"/>
      <c r="AR15" s="202"/>
      <c r="AS15" s="202"/>
      <c r="AT15" s="22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t="15" customHeight="1" x14ac:dyDescent="0.25">
      <c r="A16" s="1"/>
      <c r="B16" s="214"/>
      <c r="C16" s="202"/>
      <c r="D16" s="207"/>
      <c r="E16" s="201"/>
      <c r="F16" s="202"/>
      <c r="G16" s="202"/>
      <c r="H16" s="202"/>
      <c r="I16" s="202"/>
      <c r="J16" s="193" t="str">
        <f ca="1">IF(AND('Mapa Final'!$H$25="Alta",'Mapa Final'!$L$25="Leve"),CONCATENATE("R",'Mapa Final'!$A$25),"")</f>
        <v/>
      </c>
      <c r="K16" s="192"/>
      <c r="L16" s="179" t="str">
        <f ca="1">IF(AND('Mapa Final'!$H$28="Alta",'Mapa Final'!$L$28="Leve"),CONCATENATE("R",'Mapa Final'!$A$28),"")</f>
        <v/>
      </c>
      <c r="M16" s="192"/>
      <c r="N16" s="179" t="str">
        <f ca="1">IF(AND('Mapa Final'!$H$31="Alta",'Mapa Final'!$L$31="Leve"),CONCATENATE("R",'Mapa Final'!$A$31),"")</f>
        <v/>
      </c>
      <c r="O16" s="180"/>
      <c r="P16" s="193" t="str">
        <f ca="1">IF(AND('Mapa Final'!$H$25="Alta",'Mapa Final'!$L$25="Menor"),CONCATENATE("R",'Mapa Final'!$A$25),"")</f>
        <v/>
      </c>
      <c r="Q16" s="192"/>
      <c r="R16" s="179" t="str">
        <f ca="1">IF(AND('Mapa Final'!$H$28="Alta",'Mapa Final'!$L$28="Menor"),CONCATENATE("R",'Mapa Final'!$A$28),"")</f>
        <v/>
      </c>
      <c r="S16" s="192"/>
      <c r="T16" s="179" t="str">
        <f ca="1">IF(AND('Mapa Final'!$H$31="Alta",'Mapa Final'!$L$31="Menor"),CONCATENATE("R",'Mapa Final'!$A$31),"")</f>
        <v/>
      </c>
      <c r="U16" s="180"/>
      <c r="V16" s="194" t="str">
        <f ca="1">IF(AND('Mapa Final'!$H$25="Alta",'Mapa Final'!$L$25="Moderado"),CONCATENATE("R",'Mapa Final'!$A$25),"")</f>
        <v/>
      </c>
      <c r="W16" s="192"/>
      <c r="X16" s="195" t="str">
        <f ca="1">IF(AND('Mapa Final'!$H$28="Alta",'Mapa Final'!$L$28="Moderado"),CONCATENATE("R",'Mapa Final'!$A$28),"")</f>
        <v/>
      </c>
      <c r="Y16" s="192"/>
      <c r="Z16" s="195" t="str">
        <f ca="1">IF(AND('Mapa Final'!$H$31="Alta",'Mapa Final'!$L$31="Moderado"),CONCATENATE("R",'Mapa Final'!$A$31),"")</f>
        <v/>
      </c>
      <c r="AA16" s="180"/>
      <c r="AB16" s="194" t="str">
        <f ca="1">IF(AND('Mapa Final'!$H$25="Alta",'Mapa Final'!$L$25="Mayor"),CONCATENATE("R",'Mapa Final'!$A$25),"")</f>
        <v/>
      </c>
      <c r="AC16" s="192"/>
      <c r="AD16" s="195" t="str">
        <f ca="1">IF(AND('Mapa Final'!$H$28="Alta",'Mapa Final'!$L$28="Mayor"),CONCATENATE("R",'Mapa Final'!$A$28),"")</f>
        <v/>
      </c>
      <c r="AE16" s="192"/>
      <c r="AF16" s="195" t="str">
        <f ca="1">IF(AND('Mapa Final'!$H$31="Alta",'Mapa Final'!$L$31="Mayor"),CONCATENATE("R",'Mapa Final'!$A$31),"")</f>
        <v/>
      </c>
      <c r="AG16" s="180"/>
      <c r="AH16" s="196" t="str">
        <f ca="1">IF(AND('Mapa Final'!$H$25="Alta",'Mapa Final'!$L$25="Catastrófico"),CONCATENATE("R",'Mapa Final'!$A$25),"")</f>
        <v/>
      </c>
      <c r="AI16" s="192"/>
      <c r="AJ16" s="197" t="str">
        <f ca="1">IF(AND('Mapa Final'!$H$28="Alta",'Mapa Final'!$L$28="Catastrófico"),CONCATENATE("R",'Mapa Final'!$A$28),"")</f>
        <v/>
      </c>
      <c r="AK16" s="192"/>
      <c r="AL16" s="197" t="str">
        <f ca="1">IF(AND('Mapa Final'!$H$31="Alta",'Mapa Final'!$L$31="Catastrófico"),CONCATENATE("R",'Mapa Final'!$A$31),"")</f>
        <v/>
      </c>
      <c r="AM16" s="180"/>
      <c r="AN16" s="1"/>
      <c r="AO16" s="223"/>
      <c r="AP16" s="202"/>
      <c r="AQ16" s="202"/>
      <c r="AR16" s="202"/>
      <c r="AS16" s="202"/>
      <c r="AT16" s="22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t="15" customHeight="1" x14ac:dyDescent="0.25">
      <c r="A17" s="1"/>
      <c r="B17" s="214"/>
      <c r="C17" s="202"/>
      <c r="D17" s="207"/>
      <c r="E17" s="201"/>
      <c r="F17" s="202"/>
      <c r="G17" s="202"/>
      <c r="H17" s="202"/>
      <c r="I17" s="202"/>
      <c r="J17" s="188"/>
      <c r="K17" s="185"/>
      <c r="L17" s="181"/>
      <c r="M17" s="185"/>
      <c r="N17" s="181"/>
      <c r="O17" s="182"/>
      <c r="P17" s="188"/>
      <c r="Q17" s="185"/>
      <c r="R17" s="181"/>
      <c r="S17" s="185"/>
      <c r="T17" s="181"/>
      <c r="U17" s="182"/>
      <c r="V17" s="188"/>
      <c r="W17" s="185"/>
      <c r="X17" s="181"/>
      <c r="Y17" s="185"/>
      <c r="Z17" s="181"/>
      <c r="AA17" s="182"/>
      <c r="AB17" s="188"/>
      <c r="AC17" s="185"/>
      <c r="AD17" s="181"/>
      <c r="AE17" s="185"/>
      <c r="AF17" s="181"/>
      <c r="AG17" s="182"/>
      <c r="AH17" s="188"/>
      <c r="AI17" s="185"/>
      <c r="AJ17" s="181"/>
      <c r="AK17" s="185"/>
      <c r="AL17" s="181"/>
      <c r="AM17" s="182"/>
      <c r="AN17" s="1"/>
      <c r="AO17" s="223"/>
      <c r="AP17" s="202"/>
      <c r="AQ17" s="202"/>
      <c r="AR17" s="202"/>
      <c r="AS17" s="202"/>
      <c r="AT17" s="22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t="15" customHeight="1" x14ac:dyDescent="0.25">
      <c r="A18" s="1"/>
      <c r="B18" s="214"/>
      <c r="C18" s="202"/>
      <c r="D18" s="207"/>
      <c r="E18" s="201"/>
      <c r="F18" s="202"/>
      <c r="G18" s="202"/>
      <c r="H18" s="202"/>
      <c r="I18" s="202"/>
      <c r="J18" s="193" t="e">
        <f>IF(AND('Mapa Final'!#REF!="Alta",'Mapa Final'!#REF!="Leve"),CONCATENATE("R",'Mapa Final'!#REF!),"")</f>
        <v>#REF!</v>
      </c>
      <c r="K18" s="192"/>
      <c r="L18" s="179" t="e">
        <f>IF(AND('Mapa Final'!#REF!="Alta",'Mapa Final'!#REF!="Leve"),CONCATENATE("R",'Mapa Final'!#REF!),"")</f>
        <v>#REF!</v>
      </c>
      <c r="M18" s="192"/>
      <c r="N18" s="179" t="e">
        <f>IF(AND('Mapa Final'!#REF!="Alta",'Mapa Final'!#REF!="Leve"),CONCATENATE("R",'Mapa Final'!#REF!),"")</f>
        <v>#REF!</v>
      </c>
      <c r="O18" s="180"/>
      <c r="P18" s="193" t="e">
        <f>IF(AND('Mapa Final'!#REF!="Alta",'Mapa Final'!#REF!="Menor"),CONCATENATE("R",'Mapa Final'!#REF!),"")</f>
        <v>#REF!</v>
      </c>
      <c r="Q18" s="192"/>
      <c r="R18" s="179" t="e">
        <f>IF(AND('Mapa Final'!#REF!="Alta",'Mapa Final'!#REF!="Menor"),CONCATENATE("R",'Mapa Final'!#REF!),"")</f>
        <v>#REF!</v>
      </c>
      <c r="S18" s="192"/>
      <c r="T18" s="179" t="e">
        <f>IF(AND('Mapa Final'!#REF!="Alta",'Mapa Final'!#REF!="Menor"),CONCATENATE("R",'Mapa Final'!#REF!),"")</f>
        <v>#REF!</v>
      </c>
      <c r="U18" s="180"/>
      <c r="V18" s="194" t="e">
        <f>IF(AND('Mapa Final'!#REF!="Alta",'Mapa Final'!#REF!="Moderado"),CONCATENATE("R",'Mapa Final'!#REF!),"")</f>
        <v>#REF!</v>
      </c>
      <c r="W18" s="192"/>
      <c r="X18" s="195" t="e">
        <f>IF(AND('Mapa Final'!#REF!="Alta",'Mapa Final'!#REF!="Moderado"),CONCATENATE("R",'Mapa Final'!#REF!),"")</f>
        <v>#REF!</v>
      </c>
      <c r="Y18" s="192"/>
      <c r="Z18" s="195" t="e">
        <f>IF(AND('Mapa Final'!#REF!="Alta",'Mapa Final'!#REF!="Moderado"),CONCATENATE("R",'Mapa Final'!#REF!),"")</f>
        <v>#REF!</v>
      </c>
      <c r="AA18" s="180"/>
      <c r="AB18" s="194" t="e">
        <f>IF(AND('Mapa Final'!#REF!="Alta",'Mapa Final'!#REF!="Mayor"),CONCATENATE("R",'Mapa Final'!#REF!),"")</f>
        <v>#REF!</v>
      </c>
      <c r="AC18" s="192"/>
      <c r="AD18" s="195" t="e">
        <f>IF(AND('Mapa Final'!#REF!="Alta",'Mapa Final'!#REF!="Mayor"),CONCATENATE("R",'Mapa Final'!#REF!),"")</f>
        <v>#REF!</v>
      </c>
      <c r="AE18" s="192"/>
      <c r="AF18" s="195" t="e">
        <f>IF(AND('Mapa Final'!#REF!="Alta",'Mapa Final'!#REF!="Mayor"),CONCATENATE("R",'Mapa Final'!#REF!),"")</f>
        <v>#REF!</v>
      </c>
      <c r="AG18" s="180"/>
      <c r="AH18" s="196" t="e">
        <f>IF(AND('Mapa Final'!#REF!="Alta",'Mapa Final'!#REF!="Catastrófico"),CONCATENATE("R",'Mapa Final'!#REF!),"")</f>
        <v>#REF!</v>
      </c>
      <c r="AI18" s="192"/>
      <c r="AJ18" s="197" t="e">
        <f>IF(AND('Mapa Final'!#REF!="Alta",'Mapa Final'!#REF!="Catastrófico"),CONCATENATE("R",'Mapa Final'!#REF!),"")</f>
        <v>#REF!</v>
      </c>
      <c r="AK18" s="192"/>
      <c r="AL18" s="197" t="e">
        <f>IF(AND('Mapa Final'!#REF!="Alta",'Mapa Final'!#REF!="Catastrófico"),CONCATENATE("R",'Mapa Final'!#REF!),"")</f>
        <v>#REF!</v>
      </c>
      <c r="AM18" s="180"/>
      <c r="AN18" s="1"/>
      <c r="AO18" s="223"/>
      <c r="AP18" s="202"/>
      <c r="AQ18" s="202"/>
      <c r="AR18" s="202"/>
      <c r="AS18" s="202"/>
      <c r="AT18" s="22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t="15" customHeight="1" x14ac:dyDescent="0.25">
      <c r="A19" s="1"/>
      <c r="B19" s="214"/>
      <c r="C19" s="202"/>
      <c r="D19" s="207"/>
      <c r="E19" s="201"/>
      <c r="F19" s="202"/>
      <c r="G19" s="202"/>
      <c r="H19" s="202"/>
      <c r="I19" s="202"/>
      <c r="J19" s="188"/>
      <c r="K19" s="185"/>
      <c r="L19" s="181"/>
      <c r="M19" s="185"/>
      <c r="N19" s="181"/>
      <c r="O19" s="182"/>
      <c r="P19" s="188"/>
      <c r="Q19" s="185"/>
      <c r="R19" s="181"/>
      <c r="S19" s="185"/>
      <c r="T19" s="181"/>
      <c r="U19" s="182"/>
      <c r="V19" s="188"/>
      <c r="W19" s="185"/>
      <c r="X19" s="181"/>
      <c r="Y19" s="185"/>
      <c r="Z19" s="181"/>
      <c r="AA19" s="182"/>
      <c r="AB19" s="188"/>
      <c r="AC19" s="185"/>
      <c r="AD19" s="181"/>
      <c r="AE19" s="185"/>
      <c r="AF19" s="181"/>
      <c r="AG19" s="182"/>
      <c r="AH19" s="188"/>
      <c r="AI19" s="185"/>
      <c r="AJ19" s="181"/>
      <c r="AK19" s="185"/>
      <c r="AL19" s="181"/>
      <c r="AM19" s="182"/>
      <c r="AN19" s="1"/>
      <c r="AO19" s="223"/>
      <c r="AP19" s="202"/>
      <c r="AQ19" s="202"/>
      <c r="AR19" s="202"/>
      <c r="AS19" s="202"/>
      <c r="AT19" s="22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t="15" customHeight="1" x14ac:dyDescent="0.25">
      <c r="A20" s="1"/>
      <c r="B20" s="214"/>
      <c r="C20" s="202"/>
      <c r="D20" s="207"/>
      <c r="E20" s="201"/>
      <c r="F20" s="202"/>
      <c r="G20" s="202"/>
      <c r="H20" s="202"/>
      <c r="I20" s="202"/>
      <c r="J20" s="193" t="e">
        <f>IF(AND('Mapa Final'!#REF!="Alta",'Mapa Final'!#REF!="Leve"),CONCATENATE("R",'Mapa Final'!#REF!),"")</f>
        <v>#REF!</v>
      </c>
      <c r="K20" s="192"/>
      <c r="L20" s="179" t="e">
        <f>IF(AND('Mapa Final'!#REF!="Alta",'Mapa Final'!#REF!="Leve"),CONCATENATE("R",'Mapa Final'!#REF!),"")</f>
        <v>#REF!</v>
      </c>
      <c r="M20" s="192"/>
      <c r="N20" s="179" t="str">
        <f>IF(AND('Mapa Final'!$H$39="Alta",'Mapa Final'!$L$39="Leve"),CONCATENATE("R",'Mapa Final'!$A$39),"")</f>
        <v/>
      </c>
      <c r="O20" s="180"/>
      <c r="P20" s="193" t="e">
        <f>IF(AND('Mapa Final'!#REF!="Alta",'Mapa Final'!#REF!="Menor"),CONCATENATE("R",'Mapa Final'!#REF!),"")</f>
        <v>#REF!</v>
      </c>
      <c r="Q20" s="192"/>
      <c r="R20" s="179" t="e">
        <f>IF(AND('Mapa Final'!#REF!="Alta",'Mapa Final'!#REF!="Menor"),CONCATENATE("R",'Mapa Final'!#REF!),"")</f>
        <v>#REF!</v>
      </c>
      <c r="S20" s="192"/>
      <c r="T20" s="179" t="str">
        <f>IF(AND('Mapa Final'!$H$39="Alta",'Mapa Final'!$L$39="Menor"),CONCATENATE("R",'Mapa Final'!$A$39),"")</f>
        <v/>
      </c>
      <c r="U20" s="180"/>
      <c r="V20" s="194" t="e">
        <f>IF(AND('Mapa Final'!#REF!="Alta",'Mapa Final'!#REF!="Moderado"),CONCATENATE("R",'Mapa Final'!#REF!),"")</f>
        <v>#REF!</v>
      </c>
      <c r="W20" s="192"/>
      <c r="X20" s="195" t="e">
        <f>IF(AND('Mapa Final'!#REF!="Alta",'Mapa Final'!#REF!="Moderado"),CONCATENATE("R",'Mapa Final'!#REF!),"")</f>
        <v>#REF!</v>
      </c>
      <c r="Y20" s="192"/>
      <c r="Z20" s="195" t="str">
        <f>IF(AND('Mapa Final'!$H$39="Alta",'Mapa Final'!$L$39="Moderado"),CONCATENATE("R",'Mapa Final'!$A$39),"")</f>
        <v/>
      </c>
      <c r="AA20" s="180"/>
      <c r="AB20" s="194" t="e">
        <f>IF(AND('Mapa Final'!#REF!="Alta",'Mapa Final'!#REF!="Mayor"),CONCATENATE("R",'Mapa Final'!#REF!),"")</f>
        <v>#REF!</v>
      </c>
      <c r="AC20" s="192"/>
      <c r="AD20" s="195" t="e">
        <f>IF(AND('Mapa Final'!#REF!="Alta",'Mapa Final'!#REF!="Mayor"),CONCATENATE("R",'Mapa Final'!#REF!),"")</f>
        <v>#REF!</v>
      </c>
      <c r="AE20" s="192"/>
      <c r="AF20" s="195" t="str">
        <f>IF(AND('Mapa Final'!$H$39="Alta",'Mapa Final'!$L$39="Mayor"),CONCATENATE("R",'Mapa Final'!$A$39),"")</f>
        <v/>
      </c>
      <c r="AG20" s="180"/>
      <c r="AH20" s="196" t="e">
        <f>IF(AND('Mapa Final'!#REF!="Alta",'Mapa Final'!#REF!="Catastrófico"),CONCATENATE("R",'Mapa Final'!#REF!),"")</f>
        <v>#REF!</v>
      </c>
      <c r="AI20" s="192"/>
      <c r="AJ20" s="197" t="e">
        <f>IF(AND('Mapa Final'!#REF!="Alta",'Mapa Final'!#REF!="Catastrófico"),CONCATENATE("R",'Mapa Final'!#REF!),"")</f>
        <v>#REF!</v>
      </c>
      <c r="AK20" s="192"/>
      <c r="AL20" s="197" t="str">
        <f>IF(AND('Mapa Final'!$H$39="Alta",'Mapa Final'!$L$39="Catastrófico"),CONCATENATE("R",'Mapa Final'!$A$39),"")</f>
        <v/>
      </c>
      <c r="AM20" s="180"/>
      <c r="AN20" s="1"/>
      <c r="AO20" s="223"/>
      <c r="AP20" s="202"/>
      <c r="AQ20" s="202"/>
      <c r="AR20" s="202"/>
      <c r="AS20" s="202"/>
      <c r="AT20" s="22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t="15.75" customHeight="1" x14ac:dyDescent="0.25">
      <c r="A21" s="1"/>
      <c r="B21" s="214"/>
      <c r="C21" s="202"/>
      <c r="D21" s="207"/>
      <c r="E21" s="203"/>
      <c r="F21" s="204"/>
      <c r="G21" s="204"/>
      <c r="H21" s="204"/>
      <c r="I21" s="204"/>
      <c r="J21" s="203"/>
      <c r="K21" s="205"/>
      <c r="L21" s="206"/>
      <c r="M21" s="205"/>
      <c r="N21" s="206"/>
      <c r="O21" s="208"/>
      <c r="P21" s="203"/>
      <c r="Q21" s="205"/>
      <c r="R21" s="206"/>
      <c r="S21" s="205"/>
      <c r="T21" s="206"/>
      <c r="U21" s="208"/>
      <c r="V21" s="203"/>
      <c r="W21" s="205"/>
      <c r="X21" s="206"/>
      <c r="Y21" s="205"/>
      <c r="Z21" s="206"/>
      <c r="AA21" s="208"/>
      <c r="AB21" s="203"/>
      <c r="AC21" s="205"/>
      <c r="AD21" s="206"/>
      <c r="AE21" s="205"/>
      <c r="AF21" s="206"/>
      <c r="AG21" s="208"/>
      <c r="AH21" s="203"/>
      <c r="AI21" s="205"/>
      <c r="AJ21" s="206"/>
      <c r="AK21" s="205"/>
      <c r="AL21" s="206"/>
      <c r="AM21" s="208"/>
      <c r="AN21" s="1"/>
      <c r="AO21" s="225"/>
      <c r="AP21" s="226"/>
      <c r="AQ21" s="226"/>
      <c r="AR21" s="226"/>
      <c r="AS21" s="226"/>
      <c r="AT21" s="227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t="15.75" customHeight="1" x14ac:dyDescent="0.25">
      <c r="A22" s="1"/>
      <c r="B22" s="214"/>
      <c r="C22" s="202"/>
      <c r="D22" s="207"/>
      <c r="E22" s="199" t="s">
        <v>38</v>
      </c>
      <c r="F22" s="200"/>
      <c r="G22" s="200"/>
      <c r="H22" s="200"/>
      <c r="I22" s="186"/>
      <c r="J22" s="198" t="str">
        <f ca="1">IF(AND('Mapa Final'!$H$16="Media",'Mapa Final'!$L$16="Leve"),CONCATENATE("R",'Mapa Final'!$A$16),"")</f>
        <v/>
      </c>
      <c r="K22" s="184"/>
      <c r="L22" s="183" t="str">
        <f ca="1">IF(AND('Mapa Final'!$H$19="Media",'Mapa Final'!$L$19="Leve"),CONCATENATE("R",'Mapa Final'!$A$19),"")</f>
        <v/>
      </c>
      <c r="M22" s="184"/>
      <c r="N22" s="183" t="str">
        <f ca="1">IF(AND('Mapa Final'!$H$22="Media",'Mapa Final'!$L$22="Leve"),CONCATENATE("R",'Mapa Final'!$A$22),"")</f>
        <v/>
      </c>
      <c r="O22" s="186"/>
      <c r="P22" s="198" t="str">
        <f ca="1">IF(AND('Mapa Final'!$H$16="Media",'Mapa Final'!$L$16="Menor"),CONCATENATE("R",'Mapa Final'!$A$16),"")</f>
        <v/>
      </c>
      <c r="Q22" s="184"/>
      <c r="R22" s="183" t="str">
        <f ca="1">IF(AND('Mapa Final'!$H$19="Media",'Mapa Final'!$L$19="Menor"),CONCATENATE("R",'Mapa Final'!$A$19),"")</f>
        <v/>
      </c>
      <c r="S22" s="184"/>
      <c r="T22" s="183" t="str">
        <f ca="1">IF(AND('Mapa Final'!$H$22="Media",'Mapa Final'!$L$22="Menor"),CONCATENATE("R",'Mapa Final'!$A$22),"")</f>
        <v/>
      </c>
      <c r="U22" s="186"/>
      <c r="V22" s="198" t="str">
        <f ca="1">IF(AND('Mapa Final'!$H$16="Media",'Mapa Final'!$L$16="Moderado"),CONCATENATE("R",'Mapa Final'!$A$16),"")</f>
        <v/>
      </c>
      <c r="W22" s="184"/>
      <c r="X22" s="183" t="str">
        <f ca="1">IF(AND('Mapa Final'!$H$19="Media",'Mapa Final'!$L$19="Moderado"),CONCATENATE("R",'Mapa Final'!$A$19),"")</f>
        <v/>
      </c>
      <c r="Y22" s="184"/>
      <c r="Z22" s="183" t="str">
        <f ca="1">IF(AND('Mapa Final'!$H$22="Media",'Mapa Final'!$L$22="Moderado"),CONCATENATE("R",'Mapa Final'!$A$22),"")</f>
        <v/>
      </c>
      <c r="AA22" s="186"/>
      <c r="AB22" s="187" t="str">
        <f ca="1">IF(AND('Mapa Final'!$H$16="Media",'Mapa Final'!$L$16="Mayor"),CONCATENATE("R",'Mapa Final'!$A$16),"")</f>
        <v/>
      </c>
      <c r="AC22" s="184"/>
      <c r="AD22" s="189" t="str">
        <f ca="1">IF(AND('Mapa Final'!$H$19="Media",'Mapa Final'!$L$19="Mayor"),CONCATENATE("R",'Mapa Final'!$A$19),"")</f>
        <v/>
      </c>
      <c r="AE22" s="184"/>
      <c r="AF22" s="189" t="str">
        <f ca="1">IF(AND('Mapa Final'!$H$22="Media",'Mapa Final'!$L$22="Mayor"),CONCATENATE("R",'Mapa Final'!$A$22),"")</f>
        <v/>
      </c>
      <c r="AG22" s="186"/>
      <c r="AH22" s="209" t="str">
        <f ca="1">IF(AND('Mapa Final'!$H$16="Media",'Mapa Final'!$L$16="Catastrófico"),CONCATENATE("R",'Mapa Final'!$A$16),"")</f>
        <v/>
      </c>
      <c r="AI22" s="184"/>
      <c r="AJ22" s="190" t="str">
        <f ca="1">IF(AND('Mapa Final'!$H$19="Media",'Mapa Final'!$L$19="Catastrófico"),CONCATENATE("R",'Mapa Final'!$A$19),"")</f>
        <v/>
      </c>
      <c r="AK22" s="184"/>
      <c r="AL22" s="190" t="str">
        <f ca="1">IF(AND('Mapa Final'!$H$22="Media",'Mapa Final'!$L$22="Catastrófico"),CONCATENATE("R",'Mapa Final'!$A$22),"")</f>
        <v/>
      </c>
      <c r="AM22" s="186"/>
      <c r="AN22" s="1"/>
      <c r="AO22" s="230" t="s">
        <v>39</v>
      </c>
      <c r="AP22" s="221"/>
      <c r="AQ22" s="221"/>
      <c r="AR22" s="221"/>
      <c r="AS22" s="221"/>
      <c r="AT22" s="222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t="15.75" customHeight="1" x14ac:dyDescent="0.25">
      <c r="A23" s="1"/>
      <c r="B23" s="214"/>
      <c r="C23" s="202"/>
      <c r="D23" s="207"/>
      <c r="E23" s="201"/>
      <c r="F23" s="202"/>
      <c r="G23" s="202"/>
      <c r="H23" s="202"/>
      <c r="I23" s="207"/>
      <c r="J23" s="188"/>
      <c r="K23" s="185"/>
      <c r="L23" s="181"/>
      <c r="M23" s="185"/>
      <c r="N23" s="181"/>
      <c r="O23" s="182"/>
      <c r="P23" s="188"/>
      <c r="Q23" s="185"/>
      <c r="R23" s="181"/>
      <c r="S23" s="185"/>
      <c r="T23" s="181"/>
      <c r="U23" s="182"/>
      <c r="V23" s="188"/>
      <c r="W23" s="185"/>
      <c r="X23" s="181"/>
      <c r="Y23" s="185"/>
      <c r="Z23" s="181"/>
      <c r="AA23" s="182"/>
      <c r="AB23" s="188"/>
      <c r="AC23" s="185"/>
      <c r="AD23" s="181"/>
      <c r="AE23" s="185"/>
      <c r="AF23" s="181"/>
      <c r="AG23" s="182"/>
      <c r="AH23" s="188"/>
      <c r="AI23" s="185"/>
      <c r="AJ23" s="181"/>
      <c r="AK23" s="185"/>
      <c r="AL23" s="181"/>
      <c r="AM23" s="182"/>
      <c r="AN23" s="1"/>
      <c r="AO23" s="223"/>
      <c r="AP23" s="202"/>
      <c r="AQ23" s="202"/>
      <c r="AR23" s="202"/>
      <c r="AS23" s="202"/>
      <c r="AT23" s="224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t="15.75" customHeight="1" x14ac:dyDescent="0.25">
      <c r="A24" s="1"/>
      <c r="B24" s="214"/>
      <c r="C24" s="202"/>
      <c r="D24" s="207"/>
      <c r="E24" s="201"/>
      <c r="F24" s="202"/>
      <c r="G24" s="202"/>
      <c r="H24" s="202"/>
      <c r="I24" s="207"/>
      <c r="J24" s="193" t="str">
        <f ca="1">IF(AND('Mapa Final'!$H$25="Media",'Mapa Final'!$L$25="Leve"),CONCATENATE("R",'Mapa Final'!$A$25),"")</f>
        <v/>
      </c>
      <c r="K24" s="192"/>
      <c r="L24" s="179" t="str">
        <f ca="1">IF(AND('Mapa Final'!$H$28="Media",'Mapa Final'!$L$28="Leve"),CONCATENATE("R",'Mapa Final'!$A$28),"")</f>
        <v/>
      </c>
      <c r="M24" s="192"/>
      <c r="N24" s="179" t="str">
        <f ca="1">IF(AND('Mapa Final'!$H$31="Media",'Mapa Final'!$L$31="Leve"),CONCATENATE("R",'Mapa Final'!$A$31),"")</f>
        <v/>
      </c>
      <c r="O24" s="180"/>
      <c r="P24" s="193" t="str">
        <f ca="1">IF(AND('Mapa Final'!$H$25="Media",'Mapa Final'!$L$25="Menor"),CONCATENATE("R",'Mapa Final'!$A$25),"")</f>
        <v/>
      </c>
      <c r="Q24" s="192"/>
      <c r="R24" s="179" t="str">
        <f ca="1">IF(AND('Mapa Final'!$H$28="Media",'Mapa Final'!$L$28="Menor"),CONCATENATE("R",'Mapa Final'!$A$28),"")</f>
        <v/>
      </c>
      <c r="S24" s="192"/>
      <c r="T24" s="179" t="str">
        <f ca="1">IF(AND('Mapa Final'!$H$31="Media",'Mapa Final'!$L$31="Menor"),CONCATENATE("R",'Mapa Final'!$A$31),"")</f>
        <v/>
      </c>
      <c r="U24" s="180"/>
      <c r="V24" s="193" t="str">
        <f ca="1">IF(AND('Mapa Final'!$H$25="Media",'Mapa Final'!$L$25="Moderado"),CONCATENATE("R",'Mapa Final'!$A$25),"")</f>
        <v/>
      </c>
      <c r="W24" s="192"/>
      <c r="X24" s="179" t="str">
        <f ca="1">IF(AND('Mapa Final'!$H$28="Media",'Mapa Final'!$L$28="Moderado"),CONCATENATE("R",'Mapa Final'!$A$28),"")</f>
        <v/>
      </c>
      <c r="Y24" s="192"/>
      <c r="Z24" s="179" t="str">
        <f ca="1">IF(AND('Mapa Final'!$H$31="Media",'Mapa Final'!$L$31="Moderado"),CONCATENATE("R",'Mapa Final'!$A$31),"")</f>
        <v/>
      </c>
      <c r="AA24" s="180"/>
      <c r="AB24" s="194" t="str">
        <f ca="1">IF(AND('Mapa Final'!$H$25="Media",'Mapa Final'!$L$25="Mayor"),CONCATENATE("R",'Mapa Final'!$A$25),"")</f>
        <v/>
      </c>
      <c r="AC24" s="192"/>
      <c r="AD24" s="195" t="str">
        <f ca="1">IF(AND('Mapa Final'!$H$28="Media",'Mapa Final'!$L$28="Mayor"),CONCATENATE("R",'Mapa Final'!$A$28),"")</f>
        <v/>
      </c>
      <c r="AE24" s="192"/>
      <c r="AF24" s="195" t="str">
        <f ca="1">IF(AND('Mapa Final'!$H$31="Media",'Mapa Final'!$L$31="Mayor"),CONCATENATE("R",'Mapa Final'!$A$31),"")</f>
        <v/>
      </c>
      <c r="AG24" s="180"/>
      <c r="AH24" s="196" t="str">
        <f ca="1">IF(AND('Mapa Final'!$H$25="Media",'Mapa Final'!$L$25="Catastrófico"),CONCATENATE("R",'Mapa Final'!$A$25),"")</f>
        <v/>
      </c>
      <c r="AI24" s="192"/>
      <c r="AJ24" s="197" t="str">
        <f ca="1">IF(AND('Mapa Final'!$H$28="Media",'Mapa Final'!$L$28="Catastrófico"),CONCATENATE("R",'Mapa Final'!$A$28),"")</f>
        <v/>
      </c>
      <c r="AK24" s="192"/>
      <c r="AL24" s="197" t="str">
        <f ca="1">IF(AND('Mapa Final'!$H$31="Media",'Mapa Final'!$L$31="Catastrófico"),CONCATENATE("R",'Mapa Final'!$A$31),"")</f>
        <v/>
      </c>
      <c r="AM24" s="180"/>
      <c r="AN24" s="1"/>
      <c r="AO24" s="223"/>
      <c r="AP24" s="202"/>
      <c r="AQ24" s="202"/>
      <c r="AR24" s="202"/>
      <c r="AS24" s="202"/>
      <c r="AT24" s="224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t="15.75" customHeight="1" x14ac:dyDescent="0.25">
      <c r="A25" s="1"/>
      <c r="B25" s="214"/>
      <c r="C25" s="202"/>
      <c r="D25" s="207"/>
      <c r="E25" s="201"/>
      <c r="F25" s="202"/>
      <c r="G25" s="202"/>
      <c r="H25" s="202"/>
      <c r="I25" s="207"/>
      <c r="J25" s="188"/>
      <c r="K25" s="185"/>
      <c r="L25" s="181"/>
      <c r="M25" s="185"/>
      <c r="N25" s="181"/>
      <c r="O25" s="182"/>
      <c r="P25" s="188"/>
      <c r="Q25" s="185"/>
      <c r="R25" s="181"/>
      <c r="S25" s="185"/>
      <c r="T25" s="181"/>
      <c r="U25" s="182"/>
      <c r="V25" s="188"/>
      <c r="W25" s="185"/>
      <c r="X25" s="181"/>
      <c r="Y25" s="185"/>
      <c r="Z25" s="181"/>
      <c r="AA25" s="182"/>
      <c r="AB25" s="188"/>
      <c r="AC25" s="185"/>
      <c r="AD25" s="181"/>
      <c r="AE25" s="185"/>
      <c r="AF25" s="181"/>
      <c r="AG25" s="182"/>
      <c r="AH25" s="188"/>
      <c r="AI25" s="185"/>
      <c r="AJ25" s="181"/>
      <c r="AK25" s="185"/>
      <c r="AL25" s="181"/>
      <c r="AM25" s="182"/>
      <c r="AN25" s="1"/>
      <c r="AO25" s="223"/>
      <c r="AP25" s="202"/>
      <c r="AQ25" s="202"/>
      <c r="AR25" s="202"/>
      <c r="AS25" s="202"/>
      <c r="AT25" s="224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5.75" customHeight="1" x14ac:dyDescent="0.25">
      <c r="A26" s="1"/>
      <c r="B26" s="214"/>
      <c r="C26" s="202"/>
      <c r="D26" s="207"/>
      <c r="E26" s="201"/>
      <c r="F26" s="202"/>
      <c r="G26" s="202"/>
      <c r="H26" s="202"/>
      <c r="I26" s="207"/>
      <c r="J26" s="193" t="e">
        <f>IF(AND('Mapa Final'!#REF!="Media",'Mapa Final'!#REF!="Leve"),CONCATENATE("R",'Mapa Final'!#REF!),"")</f>
        <v>#REF!</v>
      </c>
      <c r="K26" s="192"/>
      <c r="L26" s="179" t="e">
        <f>IF(AND('Mapa Final'!#REF!="Media",'Mapa Final'!#REF!="Leve"),CONCATENATE("R",'Mapa Final'!#REF!),"")</f>
        <v>#REF!</v>
      </c>
      <c r="M26" s="192"/>
      <c r="N26" s="179" t="e">
        <f>IF(AND('Mapa Final'!#REF!="Media",'Mapa Final'!#REF!="Leve"),CONCATENATE("R",'Mapa Final'!#REF!),"")</f>
        <v>#REF!</v>
      </c>
      <c r="O26" s="180"/>
      <c r="P26" s="193" t="e">
        <f>IF(AND('Mapa Final'!#REF!="Media",'Mapa Final'!#REF!="Menor"),CONCATENATE("R",'Mapa Final'!#REF!),"")</f>
        <v>#REF!</v>
      </c>
      <c r="Q26" s="192"/>
      <c r="R26" s="179" t="e">
        <f>IF(AND('Mapa Final'!#REF!="Media",'Mapa Final'!#REF!="Menor"),CONCATENATE("R",'Mapa Final'!#REF!),"")</f>
        <v>#REF!</v>
      </c>
      <c r="S26" s="192"/>
      <c r="T26" s="179" t="e">
        <f>IF(AND('Mapa Final'!#REF!="Media",'Mapa Final'!#REF!="Menor"),CONCATENATE("R",'Mapa Final'!#REF!),"")</f>
        <v>#REF!</v>
      </c>
      <c r="U26" s="180"/>
      <c r="V26" s="193" t="e">
        <f>IF(AND('Mapa Final'!#REF!="Media",'Mapa Final'!#REF!="Moderado"),CONCATENATE("R",'Mapa Final'!#REF!),"")</f>
        <v>#REF!</v>
      </c>
      <c r="W26" s="192"/>
      <c r="X26" s="179" t="e">
        <f>IF(AND('Mapa Final'!#REF!="Media",'Mapa Final'!#REF!="Moderado"),CONCATENATE("R",'Mapa Final'!#REF!),"")</f>
        <v>#REF!</v>
      </c>
      <c r="Y26" s="192"/>
      <c r="Z26" s="179" t="e">
        <f>IF(AND('Mapa Final'!#REF!="Media",'Mapa Final'!#REF!="Moderado"),CONCATENATE("R",'Mapa Final'!#REF!),"")</f>
        <v>#REF!</v>
      </c>
      <c r="AA26" s="180"/>
      <c r="AB26" s="194" t="e">
        <f>IF(AND('Mapa Final'!#REF!="Media",'Mapa Final'!#REF!="Mayor"),CONCATENATE("R",'Mapa Final'!#REF!),"")</f>
        <v>#REF!</v>
      </c>
      <c r="AC26" s="192"/>
      <c r="AD26" s="195" t="e">
        <f>IF(AND('Mapa Final'!#REF!="Media",'Mapa Final'!#REF!="Mayor"),CONCATENATE("R",'Mapa Final'!#REF!),"")</f>
        <v>#REF!</v>
      </c>
      <c r="AE26" s="192"/>
      <c r="AF26" s="195" t="e">
        <f>IF(AND('Mapa Final'!#REF!="Media",'Mapa Final'!#REF!="Mayor"),CONCATENATE("R",'Mapa Final'!#REF!),"")</f>
        <v>#REF!</v>
      </c>
      <c r="AG26" s="180"/>
      <c r="AH26" s="196" t="e">
        <f>IF(AND('Mapa Final'!#REF!="Media",'Mapa Final'!#REF!="Catastrófico"),CONCATENATE("R",'Mapa Final'!#REF!),"")</f>
        <v>#REF!</v>
      </c>
      <c r="AI26" s="192"/>
      <c r="AJ26" s="197" t="e">
        <f>IF(AND('Mapa Final'!#REF!="Media",'Mapa Final'!#REF!="Catastrófico"),CONCATENATE("R",'Mapa Final'!#REF!),"")</f>
        <v>#REF!</v>
      </c>
      <c r="AK26" s="192"/>
      <c r="AL26" s="197" t="e">
        <f>IF(AND('Mapa Final'!#REF!="Media",'Mapa Final'!#REF!="Catastrófico"),CONCATENATE("R",'Mapa Final'!#REF!),"")</f>
        <v>#REF!</v>
      </c>
      <c r="AM26" s="180"/>
      <c r="AN26" s="1"/>
      <c r="AO26" s="223"/>
      <c r="AP26" s="202"/>
      <c r="AQ26" s="202"/>
      <c r="AR26" s="202"/>
      <c r="AS26" s="202"/>
      <c r="AT26" s="224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t="15.75" customHeight="1" x14ac:dyDescent="0.25">
      <c r="A27" s="1"/>
      <c r="B27" s="214"/>
      <c r="C27" s="202"/>
      <c r="D27" s="207"/>
      <c r="E27" s="201"/>
      <c r="F27" s="202"/>
      <c r="G27" s="202"/>
      <c r="H27" s="202"/>
      <c r="I27" s="207"/>
      <c r="J27" s="188"/>
      <c r="K27" s="185"/>
      <c r="L27" s="181"/>
      <c r="M27" s="185"/>
      <c r="N27" s="181"/>
      <c r="O27" s="182"/>
      <c r="P27" s="188"/>
      <c r="Q27" s="185"/>
      <c r="R27" s="181"/>
      <c r="S27" s="185"/>
      <c r="T27" s="181"/>
      <c r="U27" s="182"/>
      <c r="V27" s="188"/>
      <c r="W27" s="185"/>
      <c r="X27" s="181"/>
      <c r="Y27" s="185"/>
      <c r="Z27" s="181"/>
      <c r="AA27" s="182"/>
      <c r="AB27" s="188"/>
      <c r="AC27" s="185"/>
      <c r="AD27" s="181"/>
      <c r="AE27" s="185"/>
      <c r="AF27" s="181"/>
      <c r="AG27" s="182"/>
      <c r="AH27" s="188"/>
      <c r="AI27" s="185"/>
      <c r="AJ27" s="181"/>
      <c r="AK27" s="185"/>
      <c r="AL27" s="181"/>
      <c r="AM27" s="182"/>
      <c r="AN27" s="1"/>
      <c r="AO27" s="223"/>
      <c r="AP27" s="202"/>
      <c r="AQ27" s="202"/>
      <c r="AR27" s="202"/>
      <c r="AS27" s="202"/>
      <c r="AT27" s="224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t="15.75" customHeight="1" x14ac:dyDescent="0.25">
      <c r="A28" s="1"/>
      <c r="B28" s="214"/>
      <c r="C28" s="202"/>
      <c r="D28" s="207"/>
      <c r="E28" s="201"/>
      <c r="F28" s="202"/>
      <c r="G28" s="202"/>
      <c r="H28" s="202"/>
      <c r="I28" s="207"/>
      <c r="J28" s="193" t="e">
        <f>IF(AND('Mapa Final'!#REF!="Media",'Mapa Final'!#REF!="Leve"),CONCATENATE("R",'Mapa Final'!#REF!),"")</f>
        <v>#REF!</v>
      </c>
      <c r="K28" s="192"/>
      <c r="L28" s="179" t="e">
        <f>IF(AND('Mapa Final'!#REF!="Media",'Mapa Final'!#REF!="Leve"),CONCATENATE("R",'Mapa Final'!#REF!),"")</f>
        <v>#REF!</v>
      </c>
      <c r="M28" s="192"/>
      <c r="N28" s="179" t="str">
        <f>IF(AND('Mapa Final'!$H$39="Media",'Mapa Final'!$L$39="Leve"),CONCATENATE("R",'Mapa Final'!$A$39),"")</f>
        <v/>
      </c>
      <c r="O28" s="180"/>
      <c r="P28" s="193" t="e">
        <f>IF(AND('Mapa Final'!#REF!="Media",'Mapa Final'!#REF!="Menor"),CONCATENATE("R",'Mapa Final'!#REF!),"")</f>
        <v>#REF!</v>
      </c>
      <c r="Q28" s="192"/>
      <c r="R28" s="179" t="e">
        <f>IF(AND('Mapa Final'!#REF!="Media",'Mapa Final'!#REF!="Menor"),CONCATENATE("R",'Mapa Final'!#REF!),"")</f>
        <v>#REF!</v>
      </c>
      <c r="S28" s="192"/>
      <c r="T28" s="179" t="str">
        <f>IF(AND('Mapa Final'!$H$39="Media",'Mapa Final'!$L$39="Menor"),CONCATENATE("R",'Mapa Final'!$A$39),"")</f>
        <v/>
      </c>
      <c r="U28" s="180"/>
      <c r="V28" s="193" t="e">
        <f>IF(AND('Mapa Final'!#REF!="Media",'Mapa Final'!#REF!="Moderado"),CONCATENATE("R",'Mapa Final'!#REF!),"")</f>
        <v>#REF!</v>
      </c>
      <c r="W28" s="192"/>
      <c r="X28" s="179" t="e">
        <f>IF(AND('Mapa Final'!#REF!="Media",'Mapa Final'!#REF!="Moderado"),CONCATENATE("R",'Mapa Final'!#REF!),"")</f>
        <v>#REF!</v>
      </c>
      <c r="Y28" s="192"/>
      <c r="Z28" s="179" t="str">
        <f>IF(AND('Mapa Final'!$H$39="Media",'Mapa Final'!$L$39="Moderado"),CONCATENATE("R",'Mapa Final'!$A$39),"")</f>
        <v/>
      </c>
      <c r="AA28" s="180"/>
      <c r="AB28" s="194" t="e">
        <f>IF(AND('Mapa Final'!#REF!="Media",'Mapa Final'!#REF!="Mayor"),CONCATENATE("R",'Mapa Final'!#REF!),"")</f>
        <v>#REF!</v>
      </c>
      <c r="AC28" s="192"/>
      <c r="AD28" s="195" t="e">
        <f>IF(AND('Mapa Final'!#REF!="Media",'Mapa Final'!#REF!="Mayor"),CONCATENATE("R",'Mapa Final'!#REF!),"")</f>
        <v>#REF!</v>
      </c>
      <c r="AE28" s="192"/>
      <c r="AF28" s="195" t="str">
        <f>IF(AND('Mapa Final'!$H$39="Media",'Mapa Final'!$L$39="Mayor"),CONCATENATE("R",'Mapa Final'!$A$39),"")</f>
        <v/>
      </c>
      <c r="AG28" s="180"/>
      <c r="AH28" s="196" t="e">
        <f>IF(AND('Mapa Final'!#REF!="Media",'Mapa Final'!#REF!="Catastrófico"),CONCATENATE("R",'Mapa Final'!#REF!),"")</f>
        <v>#REF!</v>
      </c>
      <c r="AI28" s="192"/>
      <c r="AJ28" s="197" t="e">
        <f>IF(AND('Mapa Final'!#REF!="Media",'Mapa Final'!#REF!="Catastrófico"),CONCATENATE("R",'Mapa Final'!#REF!),"")</f>
        <v>#REF!</v>
      </c>
      <c r="AK28" s="192"/>
      <c r="AL28" s="197" t="str">
        <f>IF(AND('Mapa Final'!$H$39="Media",'Mapa Final'!$L$39="Catastrófico"),CONCATENATE("R",'Mapa Final'!$A$39),"")</f>
        <v/>
      </c>
      <c r="AM28" s="180"/>
      <c r="AN28" s="1"/>
      <c r="AO28" s="223"/>
      <c r="AP28" s="202"/>
      <c r="AQ28" s="202"/>
      <c r="AR28" s="202"/>
      <c r="AS28" s="202"/>
      <c r="AT28" s="224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t="15.75" customHeight="1" x14ac:dyDescent="0.25">
      <c r="A29" s="1"/>
      <c r="B29" s="214"/>
      <c r="C29" s="202"/>
      <c r="D29" s="207"/>
      <c r="E29" s="203"/>
      <c r="F29" s="204"/>
      <c r="G29" s="204"/>
      <c r="H29" s="204"/>
      <c r="I29" s="208"/>
      <c r="J29" s="188"/>
      <c r="K29" s="185"/>
      <c r="L29" s="181"/>
      <c r="M29" s="185"/>
      <c r="N29" s="181"/>
      <c r="O29" s="182"/>
      <c r="P29" s="203"/>
      <c r="Q29" s="205"/>
      <c r="R29" s="206"/>
      <c r="S29" s="205"/>
      <c r="T29" s="206"/>
      <c r="U29" s="208"/>
      <c r="V29" s="203"/>
      <c r="W29" s="205"/>
      <c r="X29" s="206"/>
      <c r="Y29" s="205"/>
      <c r="Z29" s="206"/>
      <c r="AA29" s="208"/>
      <c r="AB29" s="203"/>
      <c r="AC29" s="205"/>
      <c r="AD29" s="206"/>
      <c r="AE29" s="205"/>
      <c r="AF29" s="206"/>
      <c r="AG29" s="208"/>
      <c r="AH29" s="203"/>
      <c r="AI29" s="205"/>
      <c r="AJ29" s="206"/>
      <c r="AK29" s="205"/>
      <c r="AL29" s="206"/>
      <c r="AM29" s="208"/>
      <c r="AN29" s="1"/>
      <c r="AO29" s="225"/>
      <c r="AP29" s="226"/>
      <c r="AQ29" s="226"/>
      <c r="AR29" s="226"/>
      <c r="AS29" s="226"/>
      <c r="AT29" s="227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t="15.75" customHeight="1" x14ac:dyDescent="0.25">
      <c r="A30" s="1"/>
      <c r="B30" s="214"/>
      <c r="C30" s="202"/>
      <c r="D30" s="207"/>
      <c r="E30" s="199" t="s">
        <v>40</v>
      </c>
      <c r="F30" s="200"/>
      <c r="G30" s="200"/>
      <c r="H30" s="200"/>
      <c r="I30" s="200"/>
      <c r="J30" s="219" t="str">
        <f ca="1">IF(AND('Mapa Final'!$H$16="Baja",'Mapa Final'!$L$16="Leve"),CONCATENATE("R",'Mapa Final'!$A$16),"")</f>
        <v/>
      </c>
      <c r="K30" s="184"/>
      <c r="L30" s="218" t="str">
        <f ca="1">IF(AND('Mapa Final'!$H$19="Baja",'Mapa Final'!$L$19="Leve"),CONCATENATE("R",'Mapa Final'!$A$19),"")</f>
        <v/>
      </c>
      <c r="M30" s="184"/>
      <c r="N30" s="218" t="str">
        <f ca="1">IF(AND('Mapa Final'!$H$22="Baja",'Mapa Final'!$L$22="Leve"),CONCATENATE("R",'Mapa Final'!$A$22),"")</f>
        <v/>
      </c>
      <c r="O30" s="186"/>
      <c r="P30" s="183" t="str">
        <f ca="1">IF(AND('Mapa Final'!$H$16="Baja",'Mapa Final'!$L$16="Menor"),CONCATENATE("R",'Mapa Final'!$A$16),"")</f>
        <v/>
      </c>
      <c r="Q30" s="184"/>
      <c r="R30" s="183" t="str">
        <f ca="1">IF(AND('Mapa Final'!$H$19="Baja",'Mapa Final'!$L$19="Menor"),CONCATENATE("R",'Mapa Final'!$A$19),"")</f>
        <v/>
      </c>
      <c r="S30" s="184"/>
      <c r="T30" s="183" t="str">
        <f ca="1">IF(AND('Mapa Final'!$H$22="Baja",'Mapa Final'!$L$22="Menor"),CONCATENATE("R",'Mapa Final'!$A$22),"")</f>
        <v/>
      </c>
      <c r="U30" s="186"/>
      <c r="V30" s="198" t="str">
        <f ca="1">IF(AND('Mapa Final'!$H$16="Baja",'Mapa Final'!$L$16="Moderado"),CONCATENATE("R",'Mapa Final'!$A$16),"")</f>
        <v/>
      </c>
      <c r="W30" s="184"/>
      <c r="X30" s="183" t="str">
        <f ca="1">IF(AND('Mapa Final'!$H$19="Baja",'Mapa Final'!$L$19="Moderado"),CONCATENATE("R",'Mapa Final'!$A$19),"")</f>
        <v/>
      </c>
      <c r="Y30" s="184"/>
      <c r="Z30" s="183" t="str">
        <f ca="1">IF(AND('Mapa Final'!$H$22="Baja",'Mapa Final'!$L$22="Moderado"),CONCATENATE("R",'Mapa Final'!$A$22),"")</f>
        <v/>
      </c>
      <c r="AA30" s="186"/>
      <c r="AB30" s="187" t="str">
        <f ca="1">IF(AND('Mapa Final'!$H$16="Baja",'Mapa Final'!$L$16="Mayor"),CONCATENATE("R",'Mapa Final'!$A$16),"")</f>
        <v/>
      </c>
      <c r="AC30" s="184"/>
      <c r="AD30" s="189" t="str">
        <f ca="1">IF(AND('Mapa Final'!$H$19="Baja",'Mapa Final'!$L$19="Mayor"),CONCATENATE("R",'Mapa Final'!$A$19),"")</f>
        <v/>
      </c>
      <c r="AE30" s="184"/>
      <c r="AF30" s="189" t="str">
        <f ca="1">IF(AND('Mapa Final'!$H$22="Baja",'Mapa Final'!$L$22="Mayor"),CONCATENATE("R",'Mapa Final'!$A$22),"")</f>
        <v/>
      </c>
      <c r="AG30" s="186"/>
      <c r="AH30" s="209" t="str">
        <f ca="1">IF(AND('Mapa Final'!$H$16="Baja",'Mapa Final'!$L$16="Catastrófico"),CONCATENATE("R",'Mapa Final'!$A$16),"")</f>
        <v/>
      </c>
      <c r="AI30" s="184"/>
      <c r="AJ30" s="190" t="str">
        <f ca="1">IF(AND('Mapa Final'!$H$19="Baja",'Mapa Final'!$L$19="Catastrófico"),CONCATENATE("R",'Mapa Final'!$A$19),"")</f>
        <v/>
      </c>
      <c r="AK30" s="184"/>
      <c r="AL30" s="190" t="str">
        <f ca="1">IF(AND('Mapa Final'!$H$22="Baja",'Mapa Final'!$L$22="Catastrófico"),CONCATENATE("R",'Mapa Final'!$A$22),"")</f>
        <v/>
      </c>
      <c r="AM30" s="186"/>
      <c r="AN30" s="1"/>
      <c r="AO30" s="228" t="s">
        <v>41</v>
      </c>
      <c r="AP30" s="221"/>
      <c r="AQ30" s="221"/>
      <c r="AR30" s="221"/>
      <c r="AS30" s="221"/>
      <c r="AT30" s="222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t="15.75" customHeight="1" x14ac:dyDescent="0.25">
      <c r="A31" s="1"/>
      <c r="B31" s="214"/>
      <c r="C31" s="202"/>
      <c r="D31" s="207"/>
      <c r="E31" s="201"/>
      <c r="F31" s="202"/>
      <c r="G31" s="202"/>
      <c r="H31" s="202"/>
      <c r="I31" s="202"/>
      <c r="J31" s="188"/>
      <c r="K31" s="185"/>
      <c r="L31" s="181"/>
      <c r="M31" s="185"/>
      <c r="N31" s="181"/>
      <c r="O31" s="182"/>
      <c r="P31" s="181"/>
      <c r="Q31" s="185"/>
      <c r="R31" s="181"/>
      <c r="S31" s="185"/>
      <c r="T31" s="181"/>
      <c r="U31" s="182"/>
      <c r="V31" s="188"/>
      <c r="W31" s="185"/>
      <c r="X31" s="181"/>
      <c r="Y31" s="185"/>
      <c r="Z31" s="181"/>
      <c r="AA31" s="182"/>
      <c r="AB31" s="188"/>
      <c r="AC31" s="185"/>
      <c r="AD31" s="181"/>
      <c r="AE31" s="185"/>
      <c r="AF31" s="181"/>
      <c r="AG31" s="182"/>
      <c r="AH31" s="188"/>
      <c r="AI31" s="185"/>
      <c r="AJ31" s="181"/>
      <c r="AK31" s="185"/>
      <c r="AL31" s="181"/>
      <c r="AM31" s="182"/>
      <c r="AN31" s="1"/>
      <c r="AO31" s="223"/>
      <c r="AP31" s="202"/>
      <c r="AQ31" s="202"/>
      <c r="AR31" s="202"/>
      <c r="AS31" s="202"/>
      <c r="AT31" s="224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t="15.75" customHeight="1" x14ac:dyDescent="0.25">
      <c r="A32" s="1"/>
      <c r="B32" s="214"/>
      <c r="C32" s="202"/>
      <c r="D32" s="207"/>
      <c r="E32" s="201"/>
      <c r="F32" s="202"/>
      <c r="G32" s="202"/>
      <c r="H32" s="202"/>
      <c r="I32" s="202"/>
      <c r="J32" s="210" t="str">
        <f ca="1">IF(AND('Mapa Final'!$H$25="Baja",'Mapa Final'!$L$25="Leve"),CONCATENATE("R",'Mapa Final'!$A$25),"")</f>
        <v/>
      </c>
      <c r="K32" s="192"/>
      <c r="L32" s="191" t="str">
        <f ca="1">IF(AND('Mapa Final'!$H$28="Baja",'Mapa Final'!$L$28="Leve"),CONCATENATE("R",'Mapa Final'!$A$28),"")</f>
        <v/>
      </c>
      <c r="M32" s="192"/>
      <c r="N32" s="191" t="str">
        <f ca="1">IF(AND('Mapa Final'!$H$31="Baja",'Mapa Final'!$L$31="Leve"),CONCATENATE("R",'Mapa Final'!$A$31),"")</f>
        <v/>
      </c>
      <c r="O32" s="180"/>
      <c r="P32" s="179" t="str">
        <f ca="1">IF(AND('Mapa Final'!$H$25="Baja",'Mapa Final'!$L$25="Menor"),CONCATENATE("R",'Mapa Final'!$A$25),"")</f>
        <v/>
      </c>
      <c r="Q32" s="192"/>
      <c r="R32" s="179" t="str">
        <f ca="1">IF(AND('Mapa Final'!$H$28="Baja",'Mapa Final'!$L$28="Menor"),CONCATENATE("R",'Mapa Final'!$A$28),"")</f>
        <v/>
      </c>
      <c r="S32" s="192"/>
      <c r="T32" s="179" t="str">
        <f ca="1">IF(AND('Mapa Final'!$H$31="Baja",'Mapa Final'!$L$31="Menor"),CONCATENATE("R",'Mapa Final'!$A$31),"")</f>
        <v/>
      </c>
      <c r="U32" s="180"/>
      <c r="V32" s="193" t="str">
        <f ca="1">IF(AND('Mapa Final'!$H$25="Baja",'Mapa Final'!$L$25="Moderado"),CONCATENATE("R",'Mapa Final'!$A$25),"")</f>
        <v/>
      </c>
      <c r="W32" s="192"/>
      <c r="X32" s="179" t="str">
        <f ca="1">IF(AND('Mapa Final'!$H$28="Baja",'Mapa Final'!$L$28="Moderado"),CONCATENATE("R",'Mapa Final'!$A$28),"")</f>
        <v/>
      </c>
      <c r="Y32" s="192"/>
      <c r="Z32" s="179" t="str">
        <f ca="1">IF(AND('Mapa Final'!$H$31="Baja",'Mapa Final'!$L$31="Moderado"),CONCATENATE("R",'Mapa Final'!$A$31),"")</f>
        <v/>
      </c>
      <c r="AA32" s="180"/>
      <c r="AB32" s="194" t="str">
        <f ca="1">IF(AND('Mapa Final'!$H$25="Baja",'Mapa Final'!$L$25="Mayor"),CONCATENATE("R",'Mapa Final'!$A$25),"")</f>
        <v/>
      </c>
      <c r="AC32" s="192"/>
      <c r="AD32" s="195" t="str">
        <f ca="1">IF(AND('Mapa Final'!$H$28="Baja",'Mapa Final'!$L$28="Mayor"),CONCATENATE("R",'Mapa Final'!$A$28),"")</f>
        <v/>
      </c>
      <c r="AE32" s="192"/>
      <c r="AF32" s="195" t="str">
        <f ca="1">IF(AND('Mapa Final'!$H$31="Baja",'Mapa Final'!$L$31="Mayor"),CONCATENATE("R",'Mapa Final'!$A$31),"")</f>
        <v/>
      </c>
      <c r="AG32" s="180"/>
      <c r="AH32" s="196" t="str">
        <f ca="1">IF(AND('Mapa Final'!$H$25="Baja",'Mapa Final'!$L$25="Catastrófico"),CONCATENATE("R",'Mapa Final'!$A$25),"")</f>
        <v/>
      </c>
      <c r="AI32" s="192"/>
      <c r="AJ32" s="197" t="str">
        <f ca="1">IF(AND('Mapa Final'!$H$28="Baja",'Mapa Final'!$L$28="Catastrófico"),CONCATENATE("R",'Mapa Final'!$A$28),"")</f>
        <v/>
      </c>
      <c r="AK32" s="192"/>
      <c r="AL32" s="197" t="str">
        <f ca="1">IF(AND('Mapa Final'!$H$31="Baja",'Mapa Final'!$L$31="Catastrófico"),CONCATENATE("R",'Mapa Final'!$A$31),"")</f>
        <v/>
      </c>
      <c r="AM32" s="180"/>
      <c r="AN32" s="1"/>
      <c r="AO32" s="223"/>
      <c r="AP32" s="202"/>
      <c r="AQ32" s="202"/>
      <c r="AR32" s="202"/>
      <c r="AS32" s="202"/>
      <c r="AT32" s="224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t="15.75" customHeight="1" x14ac:dyDescent="0.25">
      <c r="A33" s="1"/>
      <c r="B33" s="214"/>
      <c r="C33" s="202"/>
      <c r="D33" s="207"/>
      <c r="E33" s="201"/>
      <c r="F33" s="202"/>
      <c r="G33" s="202"/>
      <c r="H33" s="202"/>
      <c r="I33" s="202"/>
      <c r="J33" s="188"/>
      <c r="K33" s="185"/>
      <c r="L33" s="181"/>
      <c r="M33" s="185"/>
      <c r="N33" s="181"/>
      <c r="O33" s="182"/>
      <c r="P33" s="181"/>
      <c r="Q33" s="185"/>
      <c r="R33" s="181"/>
      <c r="S33" s="185"/>
      <c r="T33" s="181"/>
      <c r="U33" s="182"/>
      <c r="V33" s="188"/>
      <c r="W33" s="185"/>
      <c r="X33" s="181"/>
      <c r="Y33" s="185"/>
      <c r="Z33" s="181"/>
      <c r="AA33" s="182"/>
      <c r="AB33" s="188"/>
      <c r="AC33" s="185"/>
      <c r="AD33" s="181"/>
      <c r="AE33" s="185"/>
      <c r="AF33" s="181"/>
      <c r="AG33" s="182"/>
      <c r="AH33" s="188"/>
      <c r="AI33" s="185"/>
      <c r="AJ33" s="181"/>
      <c r="AK33" s="185"/>
      <c r="AL33" s="181"/>
      <c r="AM33" s="182"/>
      <c r="AN33" s="1"/>
      <c r="AO33" s="223"/>
      <c r="AP33" s="202"/>
      <c r="AQ33" s="202"/>
      <c r="AR33" s="202"/>
      <c r="AS33" s="202"/>
      <c r="AT33" s="224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ht="15.75" customHeight="1" x14ac:dyDescent="0.25">
      <c r="A34" s="1"/>
      <c r="B34" s="214"/>
      <c r="C34" s="202"/>
      <c r="D34" s="207"/>
      <c r="E34" s="201"/>
      <c r="F34" s="202"/>
      <c r="G34" s="202"/>
      <c r="H34" s="202"/>
      <c r="I34" s="202"/>
      <c r="J34" s="210" t="e">
        <f>IF(AND('Mapa Final'!#REF!="Baja",'Mapa Final'!#REF!="Leve"),CONCATENATE("R",'Mapa Final'!#REF!),"")</f>
        <v>#REF!</v>
      </c>
      <c r="K34" s="192"/>
      <c r="L34" s="191" t="e">
        <f>IF(AND('Mapa Final'!#REF!="Baja",'Mapa Final'!#REF!="Leve"),CONCATENATE("R",'Mapa Final'!#REF!),"")</f>
        <v>#REF!</v>
      </c>
      <c r="M34" s="192"/>
      <c r="N34" s="191" t="e">
        <f>IF(AND('Mapa Final'!#REF!="Baja",'Mapa Final'!#REF!="Leve"),CONCATENATE("R",'Mapa Final'!#REF!),"")</f>
        <v>#REF!</v>
      </c>
      <c r="O34" s="180"/>
      <c r="P34" s="179" t="e">
        <f>IF(AND('Mapa Final'!#REF!="Baja",'Mapa Final'!#REF!="Menor"),CONCATENATE("R",'Mapa Final'!#REF!),"")</f>
        <v>#REF!</v>
      </c>
      <c r="Q34" s="192"/>
      <c r="R34" s="179" t="e">
        <f>IF(AND('Mapa Final'!#REF!="Baja",'Mapa Final'!#REF!="Menor"),CONCATENATE("R",'Mapa Final'!#REF!),"")</f>
        <v>#REF!</v>
      </c>
      <c r="S34" s="192"/>
      <c r="T34" s="179" t="e">
        <f>IF(AND('Mapa Final'!#REF!="Baja",'Mapa Final'!#REF!="Menor"),CONCATENATE("R",'Mapa Final'!#REF!),"")</f>
        <v>#REF!</v>
      </c>
      <c r="U34" s="180"/>
      <c r="V34" s="193" t="e">
        <f>IF(AND('Mapa Final'!#REF!="Baja",'Mapa Final'!#REF!="Moderado"),CONCATENATE("R",'Mapa Final'!#REF!),"")</f>
        <v>#REF!</v>
      </c>
      <c r="W34" s="192"/>
      <c r="X34" s="179" t="e">
        <f>IF(AND('Mapa Final'!#REF!="Baja",'Mapa Final'!#REF!="Moderado"),CONCATENATE("R",'Mapa Final'!#REF!),"")</f>
        <v>#REF!</v>
      </c>
      <c r="Y34" s="192"/>
      <c r="Z34" s="179" t="e">
        <f>IF(AND('Mapa Final'!#REF!="Baja",'Mapa Final'!#REF!="Moderado"),CONCATENATE("R",'Mapa Final'!#REF!),"")</f>
        <v>#REF!</v>
      </c>
      <c r="AA34" s="180"/>
      <c r="AB34" s="194" t="e">
        <f>IF(AND('Mapa Final'!#REF!="Baja",'Mapa Final'!#REF!="Mayor"),CONCATENATE("R",'Mapa Final'!#REF!),"")</f>
        <v>#REF!</v>
      </c>
      <c r="AC34" s="192"/>
      <c r="AD34" s="195" t="e">
        <f>IF(AND('Mapa Final'!#REF!="Baja",'Mapa Final'!#REF!="Mayor"),CONCATENATE("R",'Mapa Final'!#REF!),"")</f>
        <v>#REF!</v>
      </c>
      <c r="AE34" s="192"/>
      <c r="AF34" s="195" t="e">
        <f>IF(AND('Mapa Final'!#REF!="Baja",'Mapa Final'!#REF!="Mayor"),CONCATENATE("R",'Mapa Final'!#REF!),"")</f>
        <v>#REF!</v>
      </c>
      <c r="AG34" s="180"/>
      <c r="AH34" s="196" t="e">
        <f>IF(AND('Mapa Final'!#REF!="Baja",'Mapa Final'!#REF!="Catastrófico"),CONCATENATE("R",'Mapa Final'!#REF!),"")</f>
        <v>#REF!</v>
      </c>
      <c r="AI34" s="192"/>
      <c r="AJ34" s="197" t="e">
        <f>IF(AND('Mapa Final'!#REF!="Baja",'Mapa Final'!#REF!="Catastrófico"),CONCATENATE("R",'Mapa Final'!#REF!),"")</f>
        <v>#REF!</v>
      </c>
      <c r="AK34" s="192"/>
      <c r="AL34" s="197" t="e">
        <f>IF(AND('Mapa Final'!#REF!="Baja",'Mapa Final'!#REF!="Catastrófico"),CONCATENATE("R",'Mapa Final'!#REF!),"")</f>
        <v>#REF!</v>
      </c>
      <c r="AM34" s="180"/>
      <c r="AN34" s="1"/>
      <c r="AO34" s="223"/>
      <c r="AP34" s="202"/>
      <c r="AQ34" s="202"/>
      <c r="AR34" s="202"/>
      <c r="AS34" s="202"/>
      <c r="AT34" s="224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t="15.75" customHeight="1" x14ac:dyDescent="0.25">
      <c r="A35" s="1"/>
      <c r="B35" s="214"/>
      <c r="C35" s="202"/>
      <c r="D35" s="207"/>
      <c r="E35" s="201"/>
      <c r="F35" s="202"/>
      <c r="G35" s="202"/>
      <c r="H35" s="202"/>
      <c r="I35" s="202"/>
      <c r="J35" s="188"/>
      <c r="K35" s="185"/>
      <c r="L35" s="181"/>
      <c r="M35" s="185"/>
      <c r="N35" s="181"/>
      <c r="O35" s="182"/>
      <c r="P35" s="181"/>
      <c r="Q35" s="185"/>
      <c r="R35" s="181"/>
      <c r="S35" s="185"/>
      <c r="T35" s="181"/>
      <c r="U35" s="182"/>
      <c r="V35" s="188"/>
      <c r="W35" s="185"/>
      <c r="X35" s="181"/>
      <c r="Y35" s="185"/>
      <c r="Z35" s="181"/>
      <c r="AA35" s="182"/>
      <c r="AB35" s="188"/>
      <c r="AC35" s="185"/>
      <c r="AD35" s="181"/>
      <c r="AE35" s="185"/>
      <c r="AF35" s="181"/>
      <c r="AG35" s="182"/>
      <c r="AH35" s="188"/>
      <c r="AI35" s="185"/>
      <c r="AJ35" s="181"/>
      <c r="AK35" s="185"/>
      <c r="AL35" s="181"/>
      <c r="AM35" s="182"/>
      <c r="AN35" s="1"/>
      <c r="AO35" s="223"/>
      <c r="AP35" s="202"/>
      <c r="AQ35" s="202"/>
      <c r="AR35" s="202"/>
      <c r="AS35" s="202"/>
      <c r="AT35" s="224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t="15.75" customHeight="1" x14ac:dyDescent="0.25">
      <c r="A36" s="1"/>
      <c r="B36" s="214"/>
      <c r="C36" s="202"/>
      <c r="D36" s="207"/>
      <c r="E36" s="201"/>
      <c r="F36" s="202"/>
      <c r="G36" s="202"/>
      <c r="H36" s="202"/>
      <c r="I36" s="202"/>
      <c r="J36" s="210" t="e">
        <f>IF(AND('Mapa Final'!#REF!="Baja",'Mapa Final'!#REF!="Leve"),CONCATENATE("R",'Mapa Final'!#REF!),"")</f>
        <v>#REF!</v>
      </c>
      <c r="K36" s="192"/>
      <c r="L36" s="191" t="e">
        <f>IF(AND('Mapa Final'!#REF!="Baja",'Mapa Final'!#REF!="Leve"),CONCATENATE("R",'Mapa Final'!#REF!),"")</f>
        <v>#REF!</v>
      </c>
      <c r="M36" s="192"/>
      <c r="N36" s="191" t="str">
        <f>IF(AND('Mapa Final'!$H$39="Baja",'Mapa Final'!$L$39="Leve"),CONCATENATE("R",'Mapa Final'!$A$39),"")</f>
        <v/>
      </c>
      <c r="O36" s="180"/>
      <c r="P36" s="179" t="e">
        <f>IF(AND('Mapa Final'!#REF!="Baja",'Mapa Final'!#REF!="Menor"),CONCATENATE("R",'Mapa Final'!#REF!),"")</f>
        <v>#REF!</v>
      </c>
      <c r="Q36" s="192"/>
      <c r="R36" s="179" t="e">
        <f>IF(AND('Mapa Final'!#REF!="Baja",'Mapa Final'!#REF!="Menor"),CONCATENATE("R",'Mapa Final'!#REF!),"")</f>
        <v>#REF!</v>
      </c>
      <c r="S36" s="192"/>
      <c r="T36" s="179" t="str">
        <f>IF(AND('Mapa Final'!$H$39="Baja",'Mapa Final'!$L$39="Menor"),CONCATENATE("R",'Mapa Final'!$A$39),"")</f>
        <v/>
      </c>
      <c r="U36" s="180"/>
      <c r="V36" s="193" t="e">
        <f>IF(AND('Mapa Final'!#REF!="Baja",'Mapa Final'!#REF!="Moderado"),CONCATENATE("R",'Mapa Final'!#REF!),"")</f>
        <v>#REF!</v>
      </c>
      <c r="W36" s="192"/>
      <c r="X36" s="179" t="e">
        <f>IF(AND('Mapa Final'!#REF!="Baja",'Mapa Final'!#REF!="Moderado"),CONCATENATE("R",'Mapa Final'!#REF!),"")</f>
        <v>#REF!</v>
      </c>
      <c r="Y36" s="192"/>
      <c r="Z36" s="179" t="str">
        <f>IF(AND('Mapa Final'!$H$39="Baja",'Mapa Final'!$L$39="Moderado"),CONCATENATE("R",'Mapa Final'!$A$39),"")</f>
        <v/>
      </c>
      <c r="AA36" s="180"/>
      <c r="AB36" s="194" t="e">
        <f>IF(AND('Mapa Final'!#REF!="Baja",'Mapa Final'!#REF!="Mayor"),CONCATENATE("R",'Mapa Final'!#REF!),"")</f>
        <v>#REF!</v>
      </c>
      <c r="AC36" s="192"/>
      <c r="AD36" s="195" t="e">
        <f>IF(AND('Mapa Final'!#REF!="Baja",'Mapa Final'!#REF!="Mayor"),CONCATENATE("R",'Mapa Final'!#REF!),"")</f>
        <v>#REF!</v>
      </c>
      <c r="AE36" s="192"/>
      <c r="AF36" s="195" t="str">
        <f>IF(AND('Mapa Final'!$H$39="Baja",'Mapa Final'!$L$39="Mayor"),CONCATENATE("R",'Mapa Final'!$A$39),"")</f>
        <v/>
      </c>
      <c r="AG36" s="180"/>
      <c r="AH36" s="196" t="e">
        <f>IF(AND('Mapa Final'!#REF!="Baja",'Mapa Final'!#REF!="Catastrófico"),CONCATENATE("R",'Mapa Final'!#REF!),"")</f>
        <v>#REF!</v>
      </c>
      <c r="AI36" s="192"/>
      <c r="AJ36" s="197" t="e">
        <f>IF(AND('Mapa Final'!#REF!="Baja",'Mapa Final'!#REF!="Catastrófico"),CONCATENATE("R",'Mapa Final'!#REF!),"")</f>
        <v>#REF!</v>
      </c>
      <c r="AK36" s="192"/>
      <c r="AL36" s="197" t="str">
        <f>IF(AND('Mapa Final'!$H$39="Baja",'Mapa Final'!$L$39="Catastrófico"),CONCATENATE("R",'Mapa Final'!$A$39),"")</f>
        <v/>
      </c>
      <c r="AM36" s="180"/>
      <c r="AN36" s="1"/>
      <c r="AO36" s="223"/>
      <c r="AP36" s="202"/>
      <c r="AQ36" s="202"/>
      <c r="AR36" s="202"/>
      <c r="AS36" s="202"/>
      <c r="AT36" s="224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t="15.75" customHeight="1" x14ac:dyDescent="0.25">
      <c r="A37" s="1"/>
      <c r="B37" s="214"/>
      <c r="C37" s="202"/>
      <c r="D37" s="207"/>
      <c r="E37" s="203"/>
      <c r="F37" s="204"/>
      <c r="G37" s="204"/>
      <c r="H37" s="204"/>
      <c r="I37" s="204"/>
      <c r="J37" s="203"/>
      <c r="K37" s="205"/>
      <c r="L37" s="206"/>
      <c r="M37" s="205"/>
      <c r="N37" s="206"/>
      <c r="O37" s="208"/>
      <c r="P37" s="206"/>
      <c r="Q37" s="205"/>
      <c r="R37" s="206"/>
      <c r="S37" s="205"/>
      <c r="T37" s="206"/>
      <c r="U37" s="208"/>
      <c r="V37" s="203"/>
      <c r="W37" s="205"/>
      <c r="X37" s="206"/>
      <c r="Y37" s="205"/>
      <c r="Z37" s="206"/>
      <c r="AA37" s="208"/>
      <c r="AB37" s="203"/>
      <c r="AC37" s="205"/>
      <c r="AD37" s="206"/>
      <c r="AE37" s="205"/>
      <c r="AF37" s="206"/>
      <c r="AG37" s="208"/>
      <c r="AH37" s="203"/>
      <c r="AI37" s="205"/>
      <c r="AJ37" s="206"/>
      <c r="AK37" s="205"/>
      <c r="AL37" s="206"/>
      <c r="AM37" s="208"/>
      <c r="AN37" s="1"/>
      <c r="AO37" s="225"/>
      <c r="AP37" s="226"/>
      <c r="AQ37" s="226"/>
      <c r="AR37" s="226"/>
      <c r="AS37" s="226"/>
      <c r="AT37" s="227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t="15.75" customHeight="1" x14ac:dyDescent="0.25">
      <c r="A38" s="1"/>
      <c r="B38" s="214"/>
      <c r="C38" s="202"/>
      <c r="D38" s="207"/>
      <c r="E38" s="199" t="s">
        <v>42</v>
      </c>
      <c r="F38" s="200"/>
      <c r="G38" s="200"/>
      <c r="H38" s="200"/>
      <c r="I38" s="186"/>
      <c r="J38" s="219" t="str">
        <f ca="1">IF(AND('Mapa Final'!$H$16="Muy Baja",'Mapa Final'!$L$16="Leve"),CONCATENATE("R",'Mapa Final'!$A$16),"")</f>
        <v/>
      </c>
      <c r="K38" s="184"/>
      <c r="L38" s="218" t="str">
        <f ca="1">IF(AND('Mapa Final'!$H$19="Muy Baja",'Mapa Final'!$L$19="Leve"),CONCATENATE("R",'Mapa Final'!$A$19),"")</f>
        <v/>
      </c>
      <c r="M38" s="184"/>
      <c r="N38" s="218" t="str">
        <f ca="1">IF(AND('Mapa Final'!$H$22="Muy Baja",'Mapa Final'!$L$22="Leve"),CONCATENATE("R",'Mapa Final'!$A$22),"")</f>
        <v/>
      </c>
      <c r="O38" s="186"/>
      <c r="P38" s="219" t="str">
        <f ca="1">IF(AND('Mapa Final'!$H$16="Muy Baja",'Mapa Final'!$L$16="Menor"),CONCATENATE("R",'Mapa Final'!$A$16),"")</f>
        <v/>
      </c>
      <c r="Q38" s="184"/>
      <c r="R38" s="218" t="str">
        <f ca="1">IF(AND('Mapa Final'!$H$19="Muy Baja",'Mapa Final'!$L$19="Menor"),CONCATENATE("R",'Mapa Final'!$A$19),"")</f>
        <v/>
      </c>
      <c r="S38" s="184"/>
      <c r="T38" s="218" t="str">
        <f ca="1">IF(AND('Mapa Final'!$H$22="Muy Baja",'Mapa Final'!$L$22="Menor"),CONCATENATE("R",'Mapa Final'!$A$22),"")</f>
        <v/>
      </c>
      <c r="U38" s="186"/>
      <c r="V38" s="198" t="str">
        <f ca="1">IF(AND('Mapa Final'!$H$16="Muy Baja",'Mapa Final'!$L$16="Moderado"),CONCATENATE("R",'Mapa Final'!$A$16),"")</f>
        <v/>
      </c>
      <c r="W38" s="184"/>
      <c r="X38" s="183" t="str">
        <f ca="1">IF(AND('Mapa Final'!$H$19="Muy Baja",'Mapa Final'!$L$19="Moderado"),CONCATENATE("R",'Mapa Final'!$A$19),"")</f>
        <v/>
      </c>
      <c r="Y38" s="184"/>
      <c r="Z38" s="183" t="str">
        <f ca="1">IF(AND('Mapa Final'!$H$22="Muy Baja",'Mapa Final'!$L$22="Moderado"),CONCATENATE("R",'Mapa Final'!$A$22),"")</f>
        <v/>
      </c>
      <c r="AA38" s="186"/>
      <c r="AB38" s="187" t="str">
        <f ca="1">IF(AND('Mapa Final'!$H$16="Muy Baja",'Mapa Final'!$L$16="Mayor"),CONCATENATE("R",'Mapa Final'!$A$16),"")</f>
        <v/>
      </c>
      <c r="AC38" s="184"/>
      <c r="AD38" s="189" t="str">
        <f ca="1">IF(AND('Mapa Final'!$H$19="Muy Baja",'Mapa Final'!$L$19="Mayor"),CONCATENATE("R",'Mapa Final'!$A$19),"")</f>
        <v/>
      </c>
      <c r="AE38" s="184"/>
      <c r="AF38" s="189" t="str">
        <f ca="1">IF(AND('Mapa Final'!$H$22="Muy Baja",'Mapa Final'!$L$22="Mayor"),CONCATENATE("R",'Mapa Final'!$A$22),"")</f>
        <v/>
      </c>
      <c r="AG38" s="186"/>
      <c r="AH38" s="209" t="str">
        <f ca="1">IF(AND('Mapa Final'!$H$16="Muy Baja",'Mapa Final'!$L$16="Catastrófico"),CONCATENATE("R",'Mapa Final'!$A$16),"")</f>
        <v/>
      </c>
      <c r="AI38" s="184"/>
      <c r="AJ38" s="190" t="str">
        <f ca="1">IF(AND('Mapa Final'!$H$19="Muy Baja",'Mapa Final'!$L$19="Catastrófico"),CONCATENATE("R",'Mapa Final'!$A$19),"")</f>
        <v/>
      </c>
      <c r="AK38" s="184"/>
      <c r="AL38" s="190" t="str">
        <f ca="1">IF(AND('Mapa Final'!$H$22="Muy Baja",'Mapa Final'!$L$22="Catastrófico"),CONCATENATE("R",'Mapa Final'!$A$22),"")</f>
        <v/>
      </c>
      <c r="AM38" s="186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t="15.75" customHeight="1" x14ac:dyDescent="0.25">
      <c r="A39" s="1"/>
      <c r="B39" s="214"/>
      <c r="C39" s="202"/>
      <c r="D39" s="207"/>
      <c r="E39" s="201"/>
      <c r="F39" s="202"/>
      <c r="G39" s="202"/>
      <c r="H39" s="202"/>
      <c r="I39" s="207"/>
      <c r="J39" s="188"/>
      <c r="K39" s="185"/>
      <c r="L39" s="181"/>
      <c r="M39" s="185"/>
      <c r="N39" s="181"/>
      <c r="O39" s="182"/>
      <c r="P39" s="188"/>
      <c r="Q39" s="185"/>
      <c r="R39" s="181"/>
      <c r="S39" s="185"/>
      <c r="T39" s="181"/>
      <c r="U39" s="182"/>
      <c r="V39" s="188"/>
      <c r="W39" s="185"/>
      <c r="X39" s="181"/>
      <c r="Y39" s="185"/>
      <c r="Z39" s="181"/>
      <c r="AA39" s="182"/>
      <c r="AB39" s="188"/>
      <c r="AC39" s="185"/>
      <c r="AD39" s="181"/>
      <c r="AE39" s="185"/>
      <c r="AF39" s="181"/>
      <c r="AG39" s="182"/>
      <c r="AH39" s="188"/>
      <c r="AI39" s="185"/>
      <c r="AJ39" s="181"/>
      <c r="AK39" s="185"/>
      <c r="AL39" s="181"/>
      <c r="AM39" s="182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5.75" customHeight="1" x14ac:dyDescent="0.25">
      <c r="A40" s="1"/>
      <c r="B40" s="214"/>
      <c r="C40" s="202"/>
      <c r="D40" s="207"/>
      <c r="E40" s="201"/>
      <c r="F40" s="202"/>
      <c r="G40" s="202"/>
      <c r="H40" s="202"/>
      <c r="I40" s="207"/>
      <c r="J40" s="210" t="str">
        <f ca="1">IF(AND('Mapa Final'!$H$25="Muy Baja",'Mapa Final'!$L$25="Leve"),CONCATENATE("R",'Mapa Final'!$A$25),"")</f>
        <v/>
      </c>
      <c r="K40" s="192"/>
      <c r="L40" s="191" t="str">
        <f ca="1">IF(AND('Mapa Final'!$H$28="Muy Baja",'Mapa Final'!$L$28="Leve"),CONCATENATE("R",'Mapa Final'!$A$28),"")</f>
        <v/>
      </c>
      <c r="M40" s="192"/>
      <c r="N40" s="191" t="str">
        <f ca="1">IF(AND('Mapa Final'!$H$31="Muy Baja",'Mapa Final'!$L$31="Leve"),CONCATENATE("R",'Mapa Final'!$A$31),"")</f>
        <v/>
      </c>
      <c r="O40" s="180"/>
      <c r="P40" s="210" t="str">
        <f ca="1">IF(AND('Mapa Final'!$H$25="Muy Baja",'Mapa Final'!$L$25="Menor"),CONCATENATE("R",'Mapa Final'!$A$25),"")</f>
        <v/>
      </c>
      <c r="Q40" s="192"/>
      <c r="R40" s="191" t="str">
        <f ca="1">IF(AND('Mapa Final'!$H$28="Muy Baja",'Mapa Final'!$L$28="Menor"),CONCATENATE("R",'Mapa Final'!$A$28),"")</f>
        <v/>
      </c>
      <c r="S40" s="192"/>
      <c r="T40" s="191" t="str">
        <f ca="1">IF(AND('Mapa Final'!$H$31="Muy Baja",'Mapa Final'!$L$31="Menor"),CONCATENATE("R",'Mapa Final'!$A$31),"")</f>
        <v/>
      </c>
      <c r="U40" s="180"/>
      <c r="V40" s="193" t="str">
        <f ca="1">IF(AND('Mapa Final'!$H$25="Muy Baja",'Mapa Final'!$L$25="Moderado"),CONCATENATE("R",'Mapa Final'!$A$25),"")</f>
        <v/>
      </c>
      <c r="W40" s="192"/>
      <c r="X40" s="179" t="str">
        <f ca="1">IF(AND('Mapa Final'!$H$28="Muy Baja",'Mapa Final'!$L$28="Moderado"),CONCATENATE("R",'Mapa Final'!$A$28),"")</f>
        <v/>
      </c>
      <c r="Y40" s="192"/>
      <c r="Z40" s="179" t="str">
        <f ca="1">IF(AND('Mapa Final'!$H$31="Muy Baja",'Mapa Final'!$L$31="Moderado"),CONCATENATE("R",'Mapa Final'!$A$31),"")</f>
        <v/>
      </c>
      <c r="AA40" s="180"/>
      <c r="AB40" s="194" t="str">
        <f ca="1">IF(AND('Mapa Final'!$H$25="Muy Baja",'Mapa Final'!$L$25="Mayor"),CONCATENATE("R",'Mapa Final'!$A$25),"")</f>
        <v/>
      </c>
      <c r="AC40" s="192"/>
      <c r="AD40" s="195" t="str">
        <f ca="1">IF(AND('Mapa Final'!$H$28="Muy Baja",'Mapa Final'!$L$28="Mayor"),CONCATENATE("R",'Mapa Final'!$A$28),"")</f>
        <v/>
      </c>
      <c r="AE40" s="192"/>
      <c r="AF40" s="195" t="str">
        <f ca="1">IF(AND('Mapa Final'!$H$31="Muy Baja",'Mapa Final'!$L$31="Mayor"),CONCATENATE("R",'Mapa Final'!$A$31),"")</f>
        <v/>
      </c>
      <c r="AG40" s="180"/>
      <c r="AH40" s="196" t="str">
        <f ca="1">IF(AND('Mapa Final'!$H$25="Muy Baja",'Mapa Final'!$L$25="Catastrófico"),CONCATENATE("R",'Mapa Final'!$A$25),"")</f>
        <v/>
      </c>
      <c r="AI40" s="192"/>
      <c r="AJ40" s="197" t="str">
        <f ca="1">IF(AND('Mapa Final'!$H$28="Muy Baja",'Mapa Final'!$L$28="Catastrófico"),CONCATENATE("R",'Mapa Final'!$A$28),"")</f>
        <v/>
      </c>
      <c r="AK40" s="192"/>
      <c r="AL40" s="197" t="str">
        <f ca="1">IF(AND('Mapa Final'!$H$31="Muy Baja",'Mapa Final'!$L$31="Catastrófico"),CONCATENATE("R",'Mapa Final'!$A$31),"")</f>
        <v/>
      </c>
      <c r="AM40" s="180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t="15.75" customHeight="1" x14ac:dyDescent="0.25">
      <c r="A41" s="1"/>
      <c r="B41" s="214"/>
      <c r="C41" s="202"/>
      <c r="D41" s="207"/>
      <c r="E41" s="201"/>
      <c r="F41" s="202"/>
      <c r="G41" s="202"/>
      <c r="H41" s="202"/>
      <c r="I41" s="207"/>
      <c r="J41" s="188"/>
      <c r="K41" s="185"/>
      <c r="L41" s="181"/>
      <c r="M41" s="185"/>
      <c r="N41" s="181"/>
      <c r="O41" s="182"/>
      <c r="P41" s="188"/>
      <c r="Q41" s="185"/>
      <c r="R41" s="181"/>
      <c r="S41" s="185"/>
      <c r="T41" s="181"/>
      <c r="U41" s="182"/>
      <c r="V41" s="188"/>
      <c r="W41" s="185"/>
      <c r="X41" s="181"/>
      <c r="Y41" s="185"/>
      <c r="Z41" s="181"/>
      <c r="AA41" s="182"/>
      <c r="AB41" s="188"/>
      <c r="AC41" s="185"/>
      <c r="AD41" s="181"/>
      <c r="AE41" s="185"/>
      <c r="AF41" s="181"/>
      <c r="AG41" s="182"/>
      <c r="AH41" s="188"/>
      <c r="AI41" s="185"/>
      <c r="AJ41" s="181"/>
      <c r="AK41" s="185"/>
      <c r="AL41" s="181"/>
      <c r="AM41" s="182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t="15.75" customHeight="1" x14ac:dyDescent="0.25">
      <c r="A42" s="1"/>
      <c r="B42" s="214"/>
      <c r="C42" s="202"/>
      <c r="D42" s="207"/>
      <c r="E42" s="201"/>
      <c r="F42" s="202"/>
      <c r="G42" s="202"/>
      <c r="H42" s="202"/>
      <c r="I42" s="207"/>
      <c r="J42" s="210" t="e">
        <f>IF(AND('Mapa Final'!#REF!="Muy Baja",'Mapa Final'!#REF!="Leve"),CONCATENATE("R",'Mapa Final'!#REF!),"")</f>
        <v>#REF!</v>
      </c>
      <c r="K42" s="192"/>
      <c r="L42" s="191" t="e">
        <f>IF(AND('Mapa Final'!#REF!="Muy Baja",'Mapa Final'!#REF!="Leve"),CONCATENATE("R",'Mapa Final'!#REF!),"")</f>
        <v>#REF!</v>
      </c>
      <c r="M42" s="192"/>
      <c r="N42" s="191" t="e">
        <f>IF(AND('Mapa Final'!#REF!="Muy Baja",'Mapa Final'!#REF!="Leve"),CONCATENATE("R",'Mapa Final'!#REF!),"")</f>
        <v>#REF!</v>
      </c>
      <c r="O42" s="180"/>
      <c r="P42" s="210" t="e">
        <f>IF(AND('Mapa Final'!#REF!="Muy Baja",'Mapa Final'!#REF!="Menor"),CONCATENATE("R",'Mapa Final'!#REF!),"")</f>
        <v>#REF!</v>
      </c>
      <c r="Q42" s="192"/>
      <c r="R42" s="191" t="e">
        <f>IF(AND('Mapa Final'!#REF!="Muy Baja",'Mapa Final'!#REF!="Menor"),CONCATENATE("R",'Mapa Final'!#REF!),"")</f>
        <v>#REF!</v>
      </c>
      <c r="S42" s="192"/>
      <c r="T42" s="191" t="e">
        <f>IF(AND('Mapa Final'!#REF!="Muy Baja",'Mapa Final'!#REF!="Menor"),CONCATENATE("R",'Mapa Final'!#REF!),"")</f>
        <v>#REF!</v>
      </c>
      <c r="U42" s="180"/>
      <c r="V42" s="193" t="e">
        <f>IF(AND('Mapa Final'!#REF!="Muy Baja",'Mapa Final'!#REF!="Moderado"),CONCATENATE("R",'Mapa Final'!#REF!),"")</f>
        <v>#REF!</v>
      </c>
      <c r="W42" s="192"/>
      <c r="X42" s="179" t="e">
        <f>IF(AND('Mapa Final'!#REF!="Muy Baja",'Mapa Final'!#REF!="Moderado"),CONCATENATE("R",'Mapa Final'!#REF!),"")</f>
        <v>#REF!</v>
      </c>
      <c r="Y42" s="192"/>
      <c r="Z42" s="179" t="e">
        <f>IF(AND('Mapa Final'!#REF!="Muy Baja",'Mapa Final'!#REF!="Moderado"),CONCATENATE("R",'Mapa Final'!#REF!),"")</f>
        <v>#REF!</v>
      </c>
      <c r="AA42" s="180"/>
      <c r="AB42" s="194" t="e">
        <f>IF(AND('Mapa Final'!#REF!="Muy Baja",'Mapa Final'!#REF!="Mayor"),CONCATENATE("R",'Mapa Final'!#REF!),"")</f>
        <v>#REF!</v>
      </c>
      <c r="AC42" s="192"/>
      <c r="AD42" s="195" t="e">
        <f>IF(AND('Mapa Final'!#REF!="Muy Baja",'Mapa Final'!#REF!="Mayor"),CONCATENATE("R",'Mapa Final'!#REF!),"")</f>
        <v>#REF!</v>
      </c>
      <c r="AE42" s="192"/>
      <c r="AF42" s="195" t="e">
        <f>IF(AND('Mapa Final'!#REF!="Muy Baja",'Mapa Final'!#REF!="Mayor"),CONCATENATE("R",'Mapa Final'!#REF!),"")</f>
        <v>#REF!</v>
      </c>
      <c r="AG42" s="180"/>
      <c r="AH42" s="196" t="e">
        <f>IF(AND('Mapa Final'!#REF!="Muy Baja",'Mapa Final'!#REF!="Catastrófico"),CONCATENATE("R",'Mapa Final'!#REF!),"")</f>
        <v>#REF!</v>
      </c>
      <c r="AI42" s="192"/>
      <c r="AJ42" s="197" t="e">
        <f>IF(AND('Mapa Final'!#REF!="Muy Baja",'Mapa Final'!#REF!="Catastrófico"),CONCATENATE("R",'Mapa Final'!#REF!),"")</f>
        <v>#REF!</v>
      </c>
      <c r="AK42" s="192"/>
      <c r="AL42" s="197" t="e">
        <f>IF(AND('Mapa Final'!#REF!="Muy Baja",'Mapa Final'!#REF!="Catastrófico"),CONCATENATE("R",'Mapa Final'!#REF!),"")</f>
        <v>#REF!</v>
      </c>
      <c r="AM42" s="180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15.75" customHeight="1" x14ac:dyDescent="0.25">
      <c r="A43" s="1"/>
      <c r="B43" s="214"/>
      <c r="C43" s="202"/>
      <c r="D43" s="207"/>
      <c r="E43" s="201"/>
      <c r="F43" s="202"/>
      <c r="G43" s="202"/>
      <c r="H43" s="202"/>
      <c r="I43" s="207"/>
      <c r="J43" s="188"/>
      <c r="K43" s="185"/>
      <c r="L43" s="181"/>
      <c r="M43" s="185"/>
      <c r="N43" s="181"/>
      <c r="O43" s="182"/>
      <c r="P43" s="188"/>
      <c r="Q43" s="185"/>
      <c r="R43" s="181"/>
      <c r="S43" s="185"/>
      <c r="T43" s="181"/>
      <c r="U43" s="182"/>
      <c r="V43" s="188"/>
      <c r="W43" s="185"/>
      <c r="X43" s="181"/>
      <c r="Y43" s="185"/>
      <c r="Z43" s="181"/>
      <c r="AA43" s="182"/>
      <c r="AB43" s="188"/>
      <c r="AC43" s="185"/>
      <c r="AD43" s="181"/>
      <c r="AE43" s="185"/>
      <c r="AF43" s="181"/>
      <c r="AG43" s="182"/>
      <c r="AH43" s="188"/>
      <c r="AI43" s="185"/>
      <c r="AJ43" s="181"/>
      <c r="AK43" s="185"/>
      <c r="AL43" s="181"/>
      <c r="AM43" s="182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t="15.75" customHeight="1" x14ac:dyDescent="0.25">
      <c r="A44" s="1"/>
      <c r="B44" s="214"/>
      <c r="C44" s="202"/>
      <c r="D44" s="207"/>
      <c r="E44" s="201"/>
      <c r="F44" s="202"/>
      <c r="G44" s="202"/>
      <c r="H44" s="202"/>
      <c r="I44" s="207"/>
      <c r="J44" s="210" t="e">
        <f>IF(AND('Mapa Final'!#REF!="Muy Baja",'Mapa Final'!#REF!="Leve"),CONCATENATE("R",'Mapa Final'!#REF!),"")</f>
        <v>#REF!</v>
      </c>
      <c r="K44" s="192"/>
      <c r="L44" s="191" t="e">
        <f>IF(AND('Mapa Final'!#REF!="Muy Baja",'Mapa Final'!#REF!="Leve"),CONCATENATE("R",'Mapa Final'!#REF!),"")</f>
        <v>#REF!</v>
      </c>
      <c r="M44" s="192"/>
      <c r="N44" s="191" t="str">
        <f>IF(AND('Mapa Final'!$H$39="Muy Baja",'Mapa Final'!$L$39="Leve"),CONCATENATE("R",'Mapa Final'!$A$39),"")</f>
        <v/>
      </c>
      <c r="O44" s="180"/>
      <c r="P44" s="210" t="e">
        <f>IF(AND('Mapa Final'!#REF!="Muy Baja",'Mapa Final'!#REF!="Menor"),CONCATENATE("R",'Mapa Final'!#REF!),"")</f>
        <v>#REF!</v>
      </c>
      <c r="Q44" s="192"/>
      <c r="R44" s="191" t="e">
        <f>IF(AND('Mapa Final'!#REF!="Muy Baja",'Mapa Final'!#REF!="Menor"),CONCATENATE("R",'Mapa Final'!#REF!),"")</f>
        <v>#REF!</v>
      </c>
      <c r="S44" s="192"/>
      <c r="T44" s="191" t="str">
        <f>IF(AND('Mapa Final'!$H$39="Muy Baja",'Mapa Final'!$L$39="Menor"),CONCATENATE("R",'Mapa Final'!$A$39),"")</f>
        <v/>
      </c>
      <c r="U44" s="180"/>
      <c r="V44" s="193" t="e">
        <f>IF(AND('Mapa Final'!#REF!="Muy Baja",'Mapa Final'!#REF!="Moderado"),CONCATENATE("R",'Mapa Final'!#REF!),"")</f>
        <v>#REF!</v>
      </c>
      <c r="W44" s="192"/>
      <c r="X44" s="179" t="e">
        <f>IF(AND('Mapa Final'!#REF!="Muy Baja",'Mapa Final'!#REF!="Moderado"),CONCATENATE("R",'Mapa Final'!#REF!),"")</f>
        <v>#REF!</v>
      </c>
      <c r="Y44" s="192"/>
      <c r="Z44" s="179" t="str">
        <f>IF(AND('Mapa Final'!$H$39="Muy Baja",'Mapa Final'!$L$39="Moderado"),CONCATENATE("R",'Mapa Final'!$A$39),"")</f>
        <v/>
      </c>
      <c r="AA44" s="180"/>
      <c r="AB44" s="194" t="e">
        <f>IF(AND('Mapa Final'!#REF!="Muy Baja",'Mapa Final'!#REF!="Mayor"),CONCATENATE("R",'Mapa Final'!#REF!),"")</f>
        <v>#REF!</v>
      </c>
      <c r="AC44" s="192"/>
      <c r="AD44" s="195" t="e">
        <f>IF(AND('Mapa Final'!#REF!="Muy Baja",'Mapa Final'!#REF!="Mayor"),CONCATENATE("R",'Mapa Final'!#REF!),"")</f>
        <v>#REF!</v>
      </c>
      <c r="AE44" s="192"/>
      <c r="AF44" s="195" t="str">
        <f>IF(AND('Mapa Final'!$H$39="Muy Baja",'Mapa Final'!$L$39="Mayor"),CONCATENATE("R",'Mapa Final'!$A$39),"")</f>
        <v/>
      </c>
      <c r="AG44" s="180"/>
      <c r="AH44" s="196" t="e">
        <f>IF(AND('Mapa Final'!#REF!="Muy Baja",'Mapa Final'!#REF!="Catastrófico"),CONCATENATE("R",'Mapa Final'!#REF!),"")</f>
        <v>#REF!</v>
      </c>
      <c r="AI44" s="192"/>
      <c r="AJ44" s="197" t="e">
        <f>IF(AND('Mapa Final'!#REF!="Muy Baja",'Mapa Final'!#REF!="Catastrófico"),CONCATENATE("R",'Mapa Final'!#REF!),"")</f>
        <v>#REF!</v>
      </c>
      <c r="AK44" s="192"/>
      <c r="AL44" s="197" t="str">
        <f>IF(AND('Mapa Final'!$H$39="Muy Baja",'Mapa Final'!$L$39="Catastrófico"),CONCATENATE("R",'Mapa Final'!$A$39),"")</f>
        <v/>
      </c>
      <c r="AM44" s="180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5.75" customHeight="1" x14ac:dyDescent="0.25">
      <c r="A45" s="1"/>
      <c r="B45" s="181"/>
      <c r="C45" s="216"/>
      <c r="D45" s="182"/>
      <c r="E45" s="203"/>
      <c r="F45" s="204"/>
      <c r="G45" s="204"/>
      <c r="H45" s="204"/>
      <c r="I45" s="208"/>
      <c r="J45" s="203"/>
      <c r="K45" s="205"/>
      <c r="L45" s="206"/>
      <c r="M45" s="205"/>
      <c r="N45" s="206"/>
      <c r="O45" s="208"/>
      <c r="P45" s="203"/>
      <c r="Q45" s="205"/>
      <c r="R45" s="206"/>
      <c r="S45" s="205"/>
      <c r="T45" s="206"/>
      <c r="U45" s="208"/>
      <c r="V45" s="203"/>
      <c r="W45" s="205"/>
      <c r="X45" s="206"/>
      <c r="Y45" s="205"/>
      <c r="Z45" s="206"/>
      <c r="AA45" s="208"/>
      <c r="AB45" s="203"/>
      <c r="AC45" s="205"/>
      <c r="AD45" s="206"/>
      <c r="AE45" s="205"/>
      <c r="AF45" s="206"/>
      <c r="AG45" s="208"/>
      <c r="AH45" s="203"/>
      <c r="AI45" s="205"/>
      <c r="AJ45" s="206"/>
      <c r="AK45" s="205"/>
      <c r="AL45" s="206"/>
      <c r="AM45" s="208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99" t="s">
        <v>43</v>
      </c>
      <c r="K46" s="200"/>
      <c r="L46" s="200"/>
      <c r="M46" s="200"/>
      <c r="N46" s="200"/>
      <c r="O46" s="186"/>
      <c r="P46" s="199" t="s">
        <v>44</v>
      </c>
      <c r="Q46" s="200"/>
      <c r="R46" s="200"/>
      <c r="S46" s="200"/>
      <c r="T46" s="200"/>
      <c r="U46" s="186"/>
      <c r="V46" s="199" t="s">
        <v>45</v>
      </c>
      <c r="W46" s="200"/>
      <c r="X46" s="200"/>
      <c r="Y46" s="200"/>
      <c r="Z46" s="200"/>
      <c r="AA46" s="186"/>
      <c r="AB46" s="199" t="s">
        <v>46</v>
      </c>
      <c r="AC46" s="200"/>
      <c r="AD46" s="200"/>
      <c r="AE46" s="200"/>
      <c r="AF46" s="200"/>
      <c r="AG46" s="186"/>
      <c r="AH46" s="199" t="s">
        <v>47</v>
      </c>
      <c r="AI46" s="200"/>
      <c r="AJ46" s="200"/>
      <c r="AK46" s="200"/>
      <c r="AL46" s="200"/>
      <c r="AM46" s="186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201"/>
      <c r="K47" s="202"/>
      <c r="L47" s="202"/>
      <c r="M47" s="202"/>
      <c r="N47" s="202"/>
      <c r="O47" s="207"/>
      <c r="P47" s="201"/>
      <c r="Q47" s="202"/>
      <c r="R47" s="202"/>
      <c r="S47" s="202"/>
      <c r="T47" s="202"/>
      <c r="U47" s="207"/>
      <c r="V47" s="201"/>
      <c r="W47" s="202"/>
      <c r="X47" s="202"/>
      <c r="Y47" s="202"/>
      <c r="Z47" s="202"/>
      <c r="AA47" s="207"/>
      <c r="AB47" s="201"/>
      <c r="AC47" s="202"/>
      <c r="AD47" s="202"/>
      <c r="AE47" s="202"/>
      <c r="AF47" s="202"/>
      <c r="AG47" s="207"/>
      <c r="AH47" s="201"/>
      <c r="AI47" s="202"/>
      <c r="AJ47" s="202"/>
      <c r="AK47" s="202"/>
      <c r="AL47" s="202"/>
      <c r="AM47" s="207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201"/>
      <c r="K48" s="202"/>
      <c r="L48" s="202"/>
      <c r="M48" s="202"/>
      <c r="N48" s="202"/>
      <c r="O48" s="207"/>
      <c r="P48" s="201"/>
      <c r="Q48" s="202"/>
      <c r="R48" s="202"/>
      <c r="S48" s="202"/>
      <c r="T48" s="202"/>
      <c r="U48" s="207"/>
      <c r="V48" s="201"/>
      <c r="W48" s="202"/>
      <c r="X48" s="202"/>
      <c r="Y48" s="202"/>
      <c r="Z48" s="202"/>
      <c r="AA48" s="207"/>
      <c r="AB48" s="201"/>
      <c r="AC48" s="202"/>
      <c r="AD48" s="202"/>
      <c r="AE48" s="202"/>
      <c r="AF48" s="202"/>
      <c r="AG48" s="207"/>
      <c r="AH48" s="201"/>
      <c r="AI48" s="202"/>
      <c r="AJ48" s="202"/>
      <c r="AK48" s="202"/>
      <c r="AL48" s="202"/>
      <c r="AM48" s="207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201"/>
      <c r="K49" s="202"/>
      <c r="L49" s="202"/>
      <c r="M49" s="202"/>
      <c r="N49" s="202"/>
      <c r="O49" s="207"/>
      <c r="P49" s="201"/>
      <c r="Q49" s="202"/>
      <c r="R49" s="202"/>
      <c r="S49" s="202"/>
      <c r="T49" s="202"/>
      <c r="U49" s="207"/>
      <c r="V49" s="201"/>
      <c r="W49" s="202"/>
      <c r="X49" s="202"/>
      <c r="Y49" s="202"/>
      <c r="Z49" s="202"/>
      <c r="AA49" s="207"/>
      <c r="AB49" s="201"/>
      <c r="AC49" s="202"/>
      <c r="AD49" s="202"/>
      <c r="AE49" s="202"/>
      <c r="AF49" s="202"/>
      <c r="AG49" s="207"/>
      <c r="AH49" s="201"/>
      <c r="AI49" s="202"/>
      <c r="AJ49" s="202"/>
      <c r="AK49" s="202"/>
      <c r="AL49" s="202"/>
      <c r="AM49" s="207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201"/>
      <c r="K50" s="202"/>
      <c r="L50" s="202"/>
      <c r="M50" s="202"/>
      <c r="N50" s="202"/>
      <c r="O50" s="207"/>
      <c r="P50" s="201"/>
      <c r="Q50" s="202"/>
      <c r="R50" s="202"/>
      <c r="S50" s="202"/>
      <c r="T50" s="202"/>
      <c r="U50" s="207"/>
      <c r="V50" s="201"/>
      <c r="W50" s="202"/>
      <c r="X50" s="202"/>
      <c r="Y50" s="202"/>
      <c r="Z50" s="202"/>
      <c r="AA50" s="207"/>
      <c r="AB50" s="201"/>
      <c r="AC50" s="202"/>
      <c r="AD50" s="202"/>
      <c r="AE50" s="202"/>
      <c r="AF50" s="202"/>
      <c r="AG50" s="207"/>
      <c r="AH50" s="201"/>
      <c r="AI50" s="202"/>
      <c r="AJ50" s="202"/>
      <c r="AK50" s="202"/>
      <c r="AL50" s="202"/>
      <c r="AM50" s="207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203"/>
      <c r="K51" s="204"/>
      <c r="L51" s="204"/>
      <c r="M51" s="204"/>
      <c r="N51" s="204"/>
      <c r="O51" s="208"/>
      <c r="P51" s="203"/>
      <c r="Q51" s="204"/>
      <c r="R51" s="204"/>
      <c r="S51" s="204"/>
      <c r="T51" s="204"/>
      <c r="U51" s="208"/>
      <c r="V51" s="203"/>
      <c r="W51" s="204"/>
      <c r="X51" s="204"/>
      <c r="Y51" s="204"/>
      <c r="Z51" s="204"/>
      <c r="AA51" s="208"/>
      <c r="AB51" s="203"/>
      <c r="AC51" s="204"/>
      <c r="AD51" s="204"/>
      <c r="AE51" s="204"/>
      <c r="AF51" s="204"/>
      <c r="AG51" s="208"/>
      <c r="AH51" s="203"/>
      <c r="AI51" s="204"/>
      <c r="AJ51" s="204"/>
      <c r="AK51" s="204"/>
      <c r="AL51" s="204"/>
      <c r="AM51" s="208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t="1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t="1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2:61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2:61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2:61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2:61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2:61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2:61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2:61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2:61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</row>
    <row r="137" spans="2:61" ht="15.75" customHeight="1" x14ac:dyDescent="0.25">
      <c r="B137" s="1"/>
      <c r="C137" s="1"/>
      <c r="D137" s="1"/>
      <c r="E137" s="1"/>
      <c r="F137" s="1"/>
      <c r="G137" s="1"/>
      <c r="H137" s="1"/>
      <c r="I137" s="1"/>
    </row>
    <row r="138" spans="2:61" ht="15.75" customHeight="1" x14ac:dyDescent="0.25">
      <c r="B138" s="1"/>
      <c r="C138" s="1"/>
      <c r="D138" s="1"/>
      <c r="E138" s="1"/>
      <c r="F138" s="1"/>
      <c r="G138" s="1"/>
      <c r="H138" s="1"/>
      <c r="I138" s="1"/>
    </row>
    <row r="139" spans="2:61" ht="15.75" customHeight="1" x14ac:dyDescent="0.25">
      <c r="B139" s="1"/>
      <c r="C139" s="1"/>
      <c r="D139" s="1"/>
      <c r="E139" s="1"/>
      <c r="F139" s="1"/>
      <c r="G139" s="1"/>
      <c r="H139" s="1"/>
      <c r="I139" s="1"/>
    </row>
    <row r="140" spans="2:61" ht="15.75" customHeight="1" x14ac:dyDescent="0.25">
      <c r="B140" s="1"/>
      <c r="C140" s="1"/>
      <c r="D140" s="1"/>
      <c r="E140" s="1"/>
      <c r="F140" s="1"/>
      <c r="G140" s="1"/>
      <c r="H140" s="1"/>
      <c r="I140" s="1"/>
    </row>
    <row r="141" spans="2:61" ht="15.75" customHeight="1" x14ac:dyDescent="0.2"/>
    <row r="142" spans="2:61" ht="15.75" customHeight="1" x14ac:dyDescent="0.2"/>
    <row r="143" spans="2:61" ht="15.75" customHeight="1" x14ac:dyDescent="0.2"/>
    <row r="144" spans="2:61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7">
    <mergeCell ref="AF8:AG9"/>
    <mergeCell ref="AH8:AI9"/>
    <mergeCell ref="AJ8:AK9"/>
    <mergeCell ref="L10:M11"/>
    <mergeCell ref="N10:O11"/>
    <mergeCell ref="P6:Q7"/>
    <mergeCell ref="R6:S7"/>
    <mergeCell ref="P10:Q11"/>
    <mergeCell ref="R10:S11"/>
    <mergeCell ref="T10:U11"/>
    <mergeCell ref="V10:W11"/>
    <mergeCell ref="X10:Y11"/>
    <mergeCell ref="AJ6:AK7"/>
    <mergeCell ref="N8:O9"/>
    <mergeCell ref="P8:Q9"/>
    <mergeCell ref="R8:S9"/>
    <mergeCell ref="T8:U9"/>
    <mergeCell ref="V8:W9"/>
    <mergeCell ref="X8:Y9"/>
    <mergeCell ref="Z8:AA9"/>
    <mergeCell ref="AB8:AC9"/>
    <mergeCell ref="AD8:AE9"/>
    <mergeCell ref="J8:K9"/>
    <mergeCell ref="L8:M9"/>
    <mergeCell ref="J12:K13"/>
    <mergeCell ref="L12:M13"/>
    <mergeCell ref="N12:O13"/>
    <mergeCell ref="P12:Q13"/>
    <mergeCell ref="R12:S13"/>
    <mergeCell ref="J6:K7"/>
    <mergeCell ref="J10:K11"/>
    <mergeCell ref="AD12:AE13"/>
    <mergeCell ref="AF12:AG13"/>
    <mergeCell ref="AH12:AI13"/>
    <mergeCell ref="AJ12:AK13"/>
    <mergeCell ref="AL12:AM13"/>
    <mergeCell ref="L14:M15"/>
    <mergeCell ref="N14:O15"/>
    <mergeCell ref="P14:Q15"/>
    <mergeCell ref="R14:S15"/>
    <mergeCell ref="T14:U15"/>
    <mergeCell ref="V14:W15"/>
    <mergeCell ref="X14:Y15"/>
    <mergeCell ref="Z14:AA15"/>
    <mergeCell ref="AB14:AC15"/>
    <mergeCell ref="AD14:AE15"/>
    <mergeCell ref="AF14:AG15"/>
    <mergeCell ref="AH14:AI15"/>
    <mergeCell ref="AJ14:AK15"/>
    <mergeCell ref="AL14:AM15"/>
    <mergeCell ref="T12:U13"/>
    <mergeCell ref="V12:W13"/>
    <mergeCell ref="X12:Y13"/>
    <mergeCell ref="Z12:AA13"/>
    <mergeCell ref="AB12:AC13"/>
    <mergeCell ref="AD18:AE19"/>
    <mergeCell ref="AF18:AG19"/>
    <mergeCell ref="AH18:AI19"/>
    <mergeCell ref="N36:O37"/>
    <mergeCell ref="P36:Q37"/>
    <mergeCell ref="R36:S37"/>
    <mergeCell ref="T36:U37"/>
    <mergeCell ref="V36:W37"/>
    <mergeCell ref="X36:Y37"/>
    <mergeCell ref="T18:U19"/>
    <mergeCell ref="V18:W19"/>
    <mergeCell ref="AB36:AC37"/>
    <mergeCell ref="AD36:AE37"/>
    <mergeCell ref="AF36:AG37"/>
    <mergeCell ref="Z36:AA37"/>
    <mergeCell ref="AD24:AE25"/>
    <mergeCell ref="AF24:AG25"/>
    <mergeCell ref="N28:O29"/>
    <mergeCell ref="P28:Q29"/>
    <mergeCell ref="R28:S29"/>
    <mergeCell ref="T28:U29"/>
    <mergeCell ref="V28:W29"/>
    <mergeCell ref="X28:Y29"/>
    <mergeCell ref="Z28:AA29"/>
    <mergeCell ref="T16:U17"/>
    <mergeCell ref="V16:W17"/>
    <mergeCell ref="X16:Y17"/>
    <mergeCell ref="Z16:AA17"/>
    <mergeCell ref="AB16:AC17"/>
    <mergeCell ref="L18:M19"/>
    <mergeCell ref="N18:O19"/>
    <mergeCell ref="P18:Q19"/>
    <mergeCell ref="R18:S19"/>
    <mergeCell ref="X18:Y19"/>
    <mergeCell ref="Z18:AA19"/>
    <mergeCell ref="AB18:AC19"/>
    <mergeCell ref="L16:M17"/>
    <mergeCell ref="N16:O17"/>
    <mergeCell ref="P16:Q17"/>
    <mergeCell ref="R16:S17"/>
    <mergeCell ref="AJ18:AK19"/>
    <mergeCell ref="AL18:AM19"/>
    <mergeCell ref="L20:M21"/>
    <mergeCell ref="N20:O21"/>
    <mergeCell ref="AJ16:AK17"/>
    <mergeCell ref="AJ20:AK21"/>
    <mergeCell ref="AO30:AT37"/>
    <mergeCell ref="AJ36:AK37"/>
    <mergeCell ref="AL36:AM37"/>
    <mergeCell ref="AD16:AE17"/>
    <mergeCell ref="AF16:AG17"/>
    <mergeCell ref="AH16:AI17"/>
    <mergeCell ref="AD20:AE21"/>
    <mergeCell ref="AF20:AG21"/>
    <mergeCell ref="AH20:AI21"/>
    <mergeCell ref="AO14:AT21"/>
    <mergeCell ref="AO22:AT29"/>
    <mergeCell ref="AB34:AC35"/>
    <mergeCell ref="AD34:AE35"/>
    <mergeCell ref="AF34:AG35"/>
    <mergeCell ref="AH34:AI35"/>
    <mergeCell ref="AJ34:AK35"/>
    <mergeCell ref="AL34:AM35"/>
    <mergeCell ref="L36:M37"/>
    <mergeCell ref="AL6:AM7"/>
    <mergeCell ref="AO6:AT13"/>
    <mergeCell ref="AJ10:AK11"/>
    <mergeCell ref="AL10:AM11"/>
    <mergeCell ref="AL16:AM17"/>
    <mergeCell ref="AL20:AM21"/>
    <mergeCell ref="T6:U7"/>
    <mergeCell ref="V6:W7"/>
    <mergeCell ref="T20:U21"/>
    <mergeCell ref="V20:W21"/>
    <mergeCell ref="X20:Y21"/>
    <mergeCell ref="Z20:AA21"/>
    <mergeCell ref="AB20:AC21"/>
    <mergeCell ref="X6:Y7"/>
    <mergeCell ref="Z6:AA7"/>
    <mergeCell ref="AB6:AC7"/>
    <mergeCell ref="AD6:AE7"/>
    <mergeCell ref="AF6:AG7"/>
    <mergeCell ref="AH6:AI7"/>
    <mergeCell ref="Z10:AA11"/>
    <mergeCell ref="AB10:AC11"/>
    <mergeCell ref="AD10:AE11"/>
    <mergeCell ref="AF10:AG11"/>
    <mergeCell ref="AH10:AI11"/>
    <mergeCell ref="E30:I37"/>
    <mergeCell ref="J30:K31"/>
    <mergeCell ref="J32:K33"/>
    <mergeCell ref="J34:K35"/>
    <mergeCell ref="J36:K37"/>
    <mergeCell ref="L38:M39"/>
    <mergeCell ref="N38:O39"/>
    <mergeCell ref="P38:Q39"/>
    <mergeCell ref="R38:S39"/>
    <mergeCell ref="L30:M31"/>
    <mergeCell ref="N30:O31"/>
    <mergeCell ref="P30:Q31"/>
    <mergeCell ref="R30:S31"/>
    <mergeCell ref="L34:M35"/>
    <mergeCell ref="N34:O35"/>
    <mergeCell ref="P34:Q35"/>
    <mergeCell ref="R34:S35"/>
    <mergeCell ref="E38:I45"/>
    <mergeCell ref="J38:K39"/>
    <mergeCell ref="J40:K41"/>
    <mergeCell ref="J42:K43"/>
    <mergeCell ref="J44:K45"/>
    <mergeCell ref="L42:M43"/>
    <mergeCell ref="N42:O43"/>
    <mergeCell ref="AJ40:AK41"/>
    <mergeCell ref="AL40:AM41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AJ38:AK39"/>
    <mergeCell ref="AL44:AM45"/>
    <mergeCell ref="B2:I4"/>
    <mergeCell ref="J2:AM4"/>
    <mergeCell ref="B6:D45"/>
    <mergeCell ref="E6:I13"/>
    <mergeCell ref="L6:M7"/>
    <mergeCell ref="N6:O7"/>
    <mergeCell ref="AL8:AM9"/>
    <mergeCell ref="AJ42:AK43"/>
    <mergeCell ref="AL42:AM43"/>
    <mergeCell ref="L44:M45"/>
    <mergeCell ref="N44:O45"/>
    <mergeCell ref="AB44:AC45"/>
    <mergeCell ref="AD44:AE45"/>
    <mergeCell ref="AL22:AM23"/>
    <mergeCell ref="L24:M25"/>
    <mergeCell ref="N24:O25"/>
    <mergeCell ref="AL38:AM39"/>
    <mergeCell ref="L40:M41"/>
    <mergeCell ref="N40:O41"/>
    <mergeCell ref="P40:Q41"/>
    <mergeCell ref="R40:S41"/>
    <mergeCell ref="T40:U41"/>
    <mergeCell ref="V40:W41"/>
    <mergeCell ref="AD42:AE43"/>
    <mergeCell ref="AF42:AG43"/>
    <mergeCell ref="AH42:AI43"/>
    <mergeCell ref="AH36:AI37"/>
    <mergeCell ref="L28:M29"/>
    <mergeCell ref="AB28:AC29"/>
    <mergeCell ref="AD28:AE29"/>
    <mergeCell ref="P42:Q43"/>
    <mergeCell ref="R42:S43"/>
    <mergeCell ref="T42:U43"/>
    <mergeCell ref="V42:W43"/>
    <mergeCell ref="X42:Y43"/>
    <mergeCell ref="Z42:AA43"/>
    <mergeCell ref="AB42:AC43"/>
    <mergeCell ref="X40:Y41"/>
    <mergeCell ref="Z40:AA41"/>
    <mergeCell ref="AB40:AC41"/>
    <mergeCell ref="AD40:AE41"/>
    <mergeCell ref="AF40:AG41"/>
    <mergeCell ref="AH40:AI41"/>
    <mergeCell ref="AH30:AI31"/>
    <mergeCell ref="T34:U35"/>
    <mergeCell ref="V34:W35"/>
    <mergeCell ref="X34:Y35"/>
    <mergeCell ref="J46:O51"/>
    <mergeCell ref="P44:Q45"/>
    <mergeCell ref="R44:S45"/>
    <mergeCell ref="P46:U51"/>
    <mergeCell ref="T44:U45"/>
    <mergeCell ref="V44:W45"/>
    <mergeCell ref="X44:Y45"/>
    <mergeCell ref="Z44:AA45"/>
    <mergeCell ref="V46:AA51"/>
    <mergeCell ref="AJ44:AK45"/>
    <mergeCell ref="AB46:AG51"/>
    <mergeCell ref="AH46:AM51"/>
    <mergeCell ref="AF44:AG45"/>
    <mergeCell ref="AH44:AI45"/>
    <mergeCell ref="T22:U23"/>
    <mergeCell ref="V22:W23"/>
    <mergeCell ref="X22:Y23"/>
    <mergeCell ref="Z22:AA23"/>
    <mergeCell ref="AB22:AC23"/>
    <mergeCell ref="AD22:AE23"/>
    <mergeCell ref="AF22:AG23"/>
    <mergeCell ref="AH22:AI23"/>
    <mergeCell ref="AF28:AG29"/>
    <mergeCell ref="AH28:AI29"/>
    <mergeCell ref="AJ28:AK29"/>
    <mergeCell ref="AL28:AM29"/>
    <mergeCell ref="AH24:AI25"/>
    <mergeCell ref="T24:U25"/>
    <mergeCell ref="V24:W25"/>
    <mergeCell ref="X24:Y25"/>
    <mergeCell ref="Z24:AA25"/>
    <mergeCell ref="AB24:AC25"/>
    <mergeCell ref="AJ22:AK23"/>
    <mergeCell ref="E14:I21"/>
    <mergeCell ref="J14:K15"/>
    <mergeCell ref="J16:K17"/>
    <mergeCell ref="J18:K19"/>
    <mergeCell ref="J20:K21"/>
    <mergeCell ref="P20:Q21"/>
    <mergeCell ref="R20:S21"/>
    <mergeCell ref="L22:M23"/>
    <mergeCell ref="N22:O23"/>
    <mergeCell ref="P22:Q23"/>
    <mergeCell ref="R22:S23"/>
    <mergeCell ref="E22:I29"/>
    <mergeCell ref="J28:K29"/>
    <mergeCell ref="J22:K23"/>
    <mergeCell ref="J24:K25"/>
    <mergeCell ref="J26:K27"/>
    <mergeCell ref="P24:Q25"/>
    <mergeCell ref="R24:S25"/>
    <mergeCell ref="AJ24:AK25"/>
    <mergeCell ref="AL24:AM25"/>
    <mergeCell ref="L26:M27"/>
    <mergeCell ref="N26:O27"/>
    <mergeCell ref="P26:Q27"/>
    <mergeCell ref="R26:S27"/>
    <mergeCell ref="T26:U27"/>
    <mergeCell ref="V26:W27"/>
    <mergeCell ref="X26:Y27"/>
    <mergeCell ref="Z26:AA27"/>
    <mergeCell ref="AB26:AC27"/>
    <mergeCell ref="AD26:AE27"/>
    <mergeCell ref="AF26:AG27"/>
    <mergeCell ref="AH26:AI27"/>
    <mergeCell ref="AL26:AM27"/>
    <mergeCell ref="AJ26:AK27"/>
    <mergeCell ref="Z34:AA35"/>
    <mergeCell ref="X30:Y31"/>
    <mergeCell ref="Z30:AA31"/>
    <mergeCell ref="AB30:AC31"/>
    <mergeCell ref="AD30:AE31"/>
    <mergeCell ref="AF30:AG31"/>
    <mergeCell ref="AJ30:AK31"/>
    <mergeCell ref="AL30:AM31"/>
    <mergeCell ref="L32:M33"/>
    <mergeCell ref="N32:O33"/>
    <mergeCell ref="P32:Q33"/>
    <mergeCell ref="R32:S33"/>
    <mergeCell ref="T32:U33"/>
    <mergeCell ref="V32:W33"/>
    <mergeCell ref="X32:Y33"/>
    <mergeCell ref="Z32:AA33"/>
    <mergeCell ref="AB32:AC33"/>
    <mergeCell ref="AD32:AE33"/>
    <mergeCell ref="AF32:AG33"/>
    <mergeCell ref="AH32:AI33"/>
    <mergeCell ref="AJ32:AK33"/>
    <mergeCell ref="AL32:AM33"/>
    <mergeCell ref="T30:U31"/>
    <mergeCell ref="V30:W3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0"/>
  <sheetViews>
    <sheetView zoomScale="50" zoomScaleNormal="50" workbookViewId="0"/>
  </sheetViews>
  <sheetFormatPr baseColWidth="10" defaultColWidth="12.625" defaultRowHeight="15" customHeight="1" x14ac:dyDescent="0.2"/>
  <cols>
    <col min="1" max="1" width="9.375" customWidth="1"/>
    <col min="2" max="14" width="5" customWidth="1"/>
    <col min="15" max="15" width="3" customWidth="1"/>
    <col min="16" max="18" width="5" customWidth="1"/>
    <col min="19" max="19" width="7.375" customWidth="1"/>
    <col min="20" max="23" width="5" customWidth="1"/>
    <col min="24" max="24" width="7.5" customWidth="1"/>
    <col min="25" max="26" width="5" customWidth="1"/>
    <col min="27" max="27" width="9.375" customWidth="1"/>
    <col min="28" max="28" width="5" customWidth="1"/>
    <col min="29" max="29" width="6.5" customWidth="1"/>
    <col min="30" max="33" width="5" customWidth="1"/>
    <col min="34" max="34" width="7.5" customWidth="1"/>
    <col min="35" max="39" width="5" customWidth="1"/>
    <col min="40" max="40" width="9.375" customWidth="1"/>
    <col min="41" max="46" width="5" customWidth="1"/>
    <col min="47" max="61" width="9.375" customWidth="1"/>
  </cols>
  <sheetData>
    <row r="1" spans="1:6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8" customHeight="1" x14ac:dyDescent="0.25">
      <c r="A2" s="1"/>
      <c r="B2" s="231" t="s">
        <v>48</v>
      </c>
      <c r="C2" s="202"/>
      <c r="D2" s="202"/>
      <c r="E2" s="202"/>
      <c r="F2" s="202"/>
      <c r="G2" s="202"/>
      <c r="H2" s="202"/>
      <c r="I2" s="202"/>
      <c r="J2" s="212" t="s">
        <v>0</v>
      </c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192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75" customHeight="1" x14ac:dyDescent="0.25">
      <c r="A3" s="1"/>
      <c r="B3" s="202"/>
      <c r="C3" s="202"/>
      <c r="D3" s="202"/>
      <c r="E3" s="202"/>
      <c r="F3" s="202"/>
      <c r="G3" s="202"/>
      <c r="H3" s="202"/>
      <c r="I3" s="202"/>
      <c r="J3" s="214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15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15" customHeight="1" x14ac:dyDescent="0.25">
      <c r="A4" s="1"/>
      <c r="B4" s="202"/>
      <c r="C4" s="202"/>
      <c r="D4" s="202"/>
      <c r="E4" s="202"/>
      <c r="F4" s="202"/>
      <c r="G4" s="202"/>
      <c r="H4" s="202"/>
      <c r="I4" s="202"/>
      <c r="J4" s="181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185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ht="15" customHeight="1" x14ac:dyDescent="0.25">
      <c r="A6" s="1"/>
      <c r="B6" s="217" t="s">
        <v>33</v>
      </c>
      <c r="C6" s="213"/>
      <c r="D6" s="180"/>
      <c r="E6" s="232" t="s">
        <v>34</v>
      </c>
      <c r="F6" s="200"/>
      <c r="G6" s="200"/>
      <c r="H6" s="200"/>
      <c r="I6" s="186"/>
      <c r="J6" s="3" t="str">
        <f>IF(AND('Mapa Final'!$Y$16="Muy Alta",'Mapa Final'!$AA$16="Leve"),CONCATENATE("R1C",'Mapa Final'!$O$16),"")</f>
        <v/>
      </c>
      <c r="K6" s="4" t="str">
        <f>IF(AND('Mapa Final'!$Y$17="Muy Alta",'Mapa Final'!$AA$17="Leve"),CONCATENATE("R1C",'Mapa Final'!$O$17),"")</f>
        <v/>
      </c>
      <c r="L6" s="4" t="e">
        <f>IF(AND('Mapa Final'!#REF!="Muy Alta",'Mapa Final'!#REF!="Leve"),CONCATENATE("R1C",'Mapa Final'!#REF!),"")</f>
        <v>#REF!</v>
      </c>
      <c r="M6" s="4" t="e">
        <f>IF(AND('Mapa Final'!#REF!="Muy Alta",'Mapa Final'!#REF!="Leve"),CONCATENATE("R1C",'Mapa Final'!#REF!),"")</f>
        <v>#REF!</v>
      </c>
      <c r="N6" s="4" t="e">
        <f>IF(AND('Mapa Final'!#REF!="Muy Alta",'Mapa Final'!#REF!="Leve"),CONCATENATE("R1C",'Mapa Final'!#REF!),"")</f>
        <v>#REF!</v>
      </c>
      <c r="O6" s="5" t="e">
        <f>IF(AND('Mapa Final'!#REF!="Muy Alta",'Mapa Final'!#REF!="Leve"),CONCATENATE("R1C",'Mapa Final'!#REF!),"")</f>
        <v>#REF!</v>
      </c>
      <c r="P6" s="3" t="str">
        <f>IF(AND('Mapa Final'!$Y$16="Muy Alta",'Mapa Final'!$AA$16="Menor"),CONCATENATE("R1C",'Mapa Final'!$O$16),"")</f>
        <v/>
      </c>
      <c r="Q6" s="4" t="str">
        <f>IF(AND('Mapa Final'!$Y$17="Muy Alta",'Mapa Final'!$AA$17="Menor"),CONCATENATE("R1C",'Mapa Final'!$O$17),"")</f>
        <v/>
      </c>
      <c r="R6" s="4" t="e">
        <f>IF(AND('Mapa Final'!#REF!="Muy Alta",'Mapa Final'!#REF!="Menor"),CONCATENATE("R1C",'Mapa Final'!#REF!),"")</f>
        <v>#REF!</v>
      </c>
      <c r="S6" s="4" t="e">
        <f>IF(AND('Mapa Final'!#REF!="Muy Alta",'Mapa Final'!#REF!="Menor"),CONCATENATE("R1C",'Mapa Final'!#REF!),"")</f>
        <v>#REF!</v>
      </c>
      <c r="T6" s="4" t="e">
        <f>IF(AND('Mapa Final'!#REF!="Muy Alta",'Mapa Final'!#REF!="Menor"),CONCATENATE("R1C",'Mapa Final'!#REF!),"")</f>
        <v>#REF!</v>
      </c>
      <c r="U6" s="5" t="e">
        <f>IF(AND('Mapa Final'!#REF!="Muy Alta",'Mapa Final'!#REF!="Menor"),CONCATENATE("R1C",'Mapa Final'!#REF!),"")</f>
        <v>#REF!</v>
      </c>
      <c r="V6" s="3" t="str">
        <f>IF(AND('Mapa Final'!$Y$16="Muy Alta",'Mapa Final'!$AA$16="Moderado"),CONCATENATE("R1C",'Mapa Final'!$O$16),"")</f>
        <v/>
      </c>
      <c r="W6" s="4" t="str">
        <f>IF(AND('Mapa Final'!$Y$17="Muy Alta",'Mapa Final'!$AA$17="Moderado"),CONCATENATE("R1C",'Mapa Final'!$O$17),"")</f>
        <v/>
      </c>
      <c r="X6" s="4" t="e">
        <f>IF(AND('Mapa Final'!#REF!="Muy Alta",'Mapa Final'!#REF!="Moderado"),CONCATENATE("R1C",'Mapa Final'!#REF!),"")</f>
        <v>#REF!</v>
      </c>
      <c r="Y6" s="4" t="e">
        <f>IF(AND('Mapa Final'!#REF!="Muy Alta",'Mapa Final'!#REF!="Moderado"),CONCATENATE("R1C",'Mapa Final'!#REF!),"")</f>
        <v>#REF!</v>
      </c>
      <c r="Z6" s="4" t="e">
        <f>IF(AND('Mapa Final'!#REF!="Muy Alta",'Mapa Final'!#REF!="Moderado"),CONCATENATE("R1C",'Mapa Final'!#REF!),"")</f>
        <v>#REF!</v>
      </c>
      <c r="AA6" s="5" t="e">
        <f>IF(AND('Mapa Final'!#REF!="Muy Alta",'Mapa Final'!#REF!="Moderado"),CONCATENATE("R1C",'Mapa Final'!#REF!),"")</f>
        <v>#REF!</v>
      </c>
      <c r="AB6" s="3" t="str">
        <f>IF(AND('Mapa Final'!$Y$16="Muy Alta",'Mapa Final'!$AA$16="Mayor"),CONCATENATE("R1C",'Mapa Final'!$O$16),"")</f>
        <v/>
      </c>
      <c r="AC6" s="4" t="str">
        <f>IF(AND('Mapa Final'!$Y$17="Muy Alta",'Mapa Final'!$AA$17="Mayor"),CONCATENATE("R1C",'Mapa Final'!$O$17),"")</f>
        <v/>
      </c>
      <c r="AD6" s="4" t="e">
        <f>IF(AND('Mapa Final'!#REF!="Muy Alta",'Mapa Final'!#REF!="Mayor"),CONCATENATE("R1C",'Mapa Final'!#REF!),"")</f>
        <v>#REF!</v>
      </c>
      <c r="AE6" s="4" t="e">
        <f>IF(AND('Mapa Final'!#REF!="Muy Alta",'Mapa Final'!#REF!="Mayor"),CONCATENATE("R1C",'Mapa Final'!#REF!),"")</f>
        <v>#REF!</v>
      </c>
      <c r="AF6" s="4" t="e">
        <f>IF(AND('Mapa Final'!#REF!="Muy Alta",'Mapa Final'!#REF!="Mayor"),CONCATENATE("R1C",'Mapa Final'!#REF!),"")</f>
        <v>#REF!</v>
      </c>
      <c r="AG6" s="5" t="e">
        <f>IF(AND('Mapa Final'!#REF!="Muy Alta",'Mapa Final'!#REF!="Mayor"),CONCATENATE("R1C",'Mapa Final'!#REF!),"")</f>
        <v>#REF!</v>
      </c>
      <c r="AH6" s="6" t="str">
        <f>IF(AND('Mapa Final'!$Y$16="Muy Alta",'Mapa Final'!$AA$16="Catastrófico"),CONCATENATE("R1C",'Mapa Final'!$O$16),"")</f>
        <v/>
      </c>
      <c r="AI6" s="7" t="str">
        <f>IF(AND('Mapa Final'!$Y$17="Muy Alta",'Mapa Final'!$AA$17="Catastrófico"),CONCATENATE("R1C",'Mapa Final'!$O$17),"")</f>
        <v/>
      </c>
      <c r="AJ6" s="7" t="e">
        <f>IF(AND('Mapa Final'!#REF!="Muy Alta",'Mapa Final'!#REF!="Catastrófico"),CONCATENATE("R1C",'Mapa Final'!#REF!),"")</f>
        <v>#REF!</v>
      </c>
      <c r="AK6" s="7" t="e">
        <f>IF(AND('Mapa Final'!#REF!="Muy Alta",'Mapa Final'!#REF!="Catastrófico"),CONCATENATE("R1C",'Mapa Final'!#REF!),"")</f>
        <v>#REF!</v>
      </c>
      <c r="AL6" s="7" t="e">
        <f>IF(AND('Mapa Final'!#REF!="Muy Alta",'Mapa Final'!#REF!="Catastrófico"),CONCATENATE("R1C",'Mapa Final'!#REF!),"")</f>
        <v>#REF!</v>
      </c>
      <c r="AM6" s="8" t="e">
        <f>IF(AND('Mapa Final'!#REF!="Muy Alta",'Mapa Final'!#REF!="Catastrófico"),CONCATENATE("R1C",'Mapa Final'!#REF!),"")</f>
        <v>#REF!</v>
      </c>
      <c r="AN6" s="1"/>
      <c r="AO6" s="235" t="s">
        <v>35</v>
      </c>
      <c r="AP6" s="221"/>
      <c r="AQ6" s="221"/>
      <c r="AR6" s="221"/>
      <c r="AS6" s="221"/>
      <c r="AT6" s="222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5" customHeight="1" x14ac:dyDescent="0.25">
      <c r="A7" s="1"/>
      <c r="B7" s="214"/>
      <c r="C7" s="202"/>
      <c r="D7" s="207"/>
      <c r="E7" s="201"/>
      <c r="F7" s="202"/>
      <c r="G7" s="202"/>
      <c r="H7" s="202"/>
      <c r="I7" s="207"/>
      <c r="J7" s="9" t="str">
        <f>IF(AND('Mapa Final'!$Y$19="Muy Alta",'Mapa Final'!$AA$19="Leve"),CONCATENATE("R2C",'Mapa Final'!$O$19),"")</f>
        <v/>
      </c>
      <c r="K7" s="10" t="e">
        <f>IF(AND('Mapa Final'!#REF!="Muy Alta",'Mapa Final'!#REF!="Leve"),CONCATENATE("R2C",'Mapa Final'!#REF!),"")</f>
        <v>#REF!</v>
      </c>
      <c r="L7" s="10" t="e">
        <f>IF(AND('Mapa Final'!#REF!="Muy Alta",'Mapa Final'!#REF!="Leve"),CONCATENATE("R2C",'Mapa Final'!#REF!),"")</f>
        <v>#REF!</v>
      </c>
      <c r="M7" s="10" t="e">
        <f>IF(AND('Mapa Final'!#REF!="Muy Alta",'Mapa Final'!#REF!="Leve"),CONCATENATE("R2C",'Mapa Final'!#REF!),"")</f>
        <v>#REF!</v>
      </c>
      <c r="N7" s="10" t="str">
        <f>IF(AND('Mapa Final'!$Y$20="Muy Alta",'Mapa Final'!$AA$20="Leve"),CONCATENATE("R2C",'Mapa Final'!$O$20),"")</f>
        <v/>
      </c>
      <c r="O7" s="11" t="str">
        <f>IF(AND('Mapa Final'!$Y$21="Muy Alta",'Mapa Final'!$AA$21="Leve"),CONCATENATE("R2C",'Mapa Final'!$O$21),"")</f>
        <v/>
      </c>
      <c r="P7" s="9" t="str">
        <f>IF(AND('Mapa Final'!$Y$19="Muy Alta",'Mapa Final'!$AA$19="Menor"),CONCATENATE("R2C",'Mapa Final'!$O$19),"")</f>
        <v/>
      </c>
      <c r="Q7" s="10" t="e">
        <f>IF(AND('Mapa Final'!#REF!="Muy Alta",'Mapa Final'!#REF!="Menor"),CONCATENATE("R2C",'Mapa Final'!#REF!),"")</f>
        <v>#REF!</v>
      </c>
      <c r="R7" s="10" t="e">
        <f>IF(AND('Mapa Final'!#REF!="Muy Alta",'Mapa Final'!#REF!="Menor"),CONCATENATE("R2C",'Mapa Final'!#REF!),"")</f>
        <v>#REF!</v>
      </c>
      <c r="S7" s="10" t="e">
        <f>IF(AND('Mapa Final'!#REF!="Muy Alta",'Mapa Final'!#REF!="Menor"),CONCATENATE("R2C",'Mapa Final'!#REF!),"")</f>
        <v>#REF!</v>
      </c>
      <c r="T7" s="10" t="str">
        <f>IF(AND('Mapa Final'!$Y$20="Muy Alta",'Mapa Final'!$AA$20="Menor"),CONCATENATE("R2C",'Mapa Final'!$O$20),"")</f>
        <v/>
      </c>
      <c r="U7" s="11" t="str">
        <f>IF(AND('Mapa Final'!$Y$21="Muy Alta",'Mapa Final'!$AA$21="Menor"),CONCATENATE("R2C",'Mapa Final'!$O$21),"")</f>
        <v/>
      </c>
      <c r="V7" s="9" t="str">
        <f>IF(AND('Mapa Final'!$Y$19="Muy Alta",'Mapa Final'!$AA$19="Moderado"),CONCATENATE("R2C",'Mapa Final'!$O$19),"")</f>
        <v/>
      </c>
      <c r="W7" s="10" t="e">
        <f>IF(AND('Mapa Final'!#REF!="Muy Alta",'Mapa Final'!#REF!="Moderado"),CONCATENATE("R2C",'Mapa Final'!#REF!),"")</f>
        <v>#REF!</v>
      </c>
      <c r="X7" s="10" t="e">
        <f>IF(AND('Mapa Final'!#REF!="Muy Alta",'Mapa Final'!#REF!="Moderado"),CONCATENATE("R2C",'Mapa Final'!#REF!),"")</f>
        <v>#REF!</v>
      </c>
      <c r="Y7" s="10" t="e">
        <f>IF(AND('Mapa Final'!#REF!="Muy Alta",'Mapa Final'!#REF!="Moderado"),CONCATENATE("R2C",'Mapa Final'!#REF!),"")</f>
        <v>#REF!</v>
      </c>
      <c r="Z7" s="10" t="str">
        <f>IF(AND('Mapa Final'!$Y$20="Muy Alta",'Mapa Final'!$AA$20="Moderado"),CONCATENATE("R2C",'Mapa Final'!$O$20),"")</f>
        <v/>
      </c>
      <c r="AA7" s="11" t="str">
        <f>IF(AND('Mapa Final'!$Y$21="Muy Alta",'Mapa Final'!$AA$21="Moderado"),CONCATENATE("R2C",'Mapa Final'!$O$21),"")</f>
        <v/>
      </c>
      <c r="AB7" s="9" t="str">
        <f>IF(AND('Mapa Final'!$Y$19="Muy Alta",'Mapa Final'!$AA$19="Mayor"),CONCATENATE("R2C",'Mapa Final'!$O$19),"")</f>
        <v/>
      </c>
      <c r="AC7" s="10" t="e">
        <f>IF(AND('Mapa Final'!#REF!="Muy Alta",'Mapa Final'!#REF!="Mayor"),CONCATENATE("R2C",'Mapa Final'!#REF!),"")</f>
        <v>#REF!</v>
      </c>
      <c r="AD7" s="10" t="e">
        <f>IF(AND('Mapa Final'!#REF!="Muy Alta",'Mapa Final'!#REF!="Mayor"),CONCATENATE("R2C",'Mapa Final'!#REF!),"")</f>
        <v>#REF!</v>
      </c>
      <c r="AE7" s="10" t="e">
        <f>IF(AND('Mapa Final'!#REF!="Muy Alta",'Mapa Final'!#REF!="Mayor"),CONCATENATE("R2C",'Mapa Final'!#REF!),"")</f>
        <v>#REF!</v>
      </c>
      <c r="AF7" s="10" t="str">
        <f>IF(AND('Mapa Final'!$Y$20="Muy Alta",'Mapa Final'!$AA$20="Mayor"),CONCATENATE("R2C",'Mapa Final'!$O$20),"")</f>
        <v/>
      </c>
      <c r="AG7" s="11" t="str">
        <f>IF(AND('Mapa Final'!$Y$21="Muy Alta",'Mapa Final'!$AA$21="Mayor"),CONCATENATE("R2C",'Mapa Final'!$O$21),"")</f>
        <v/>
      </c>
      <c r="AH7" s="12" t="str">
        <f>IF(AND('Mapa Final'!$Y$19="Muy Alta",'Mapa Final'!$AA$19="Catastrófico"),CONCATENATE("R2C",'Mapa Final'!$O$19),"")</f>
        <v/>
      </c>
      <c r="AI7" s="13" t="e">
        <f>IF(AND('Mapa Final'!#REF!="Muy Alta",'Mapa Final'!#REF!="Catastrófico"),CONCATENATE("R2C",'Mapa Final'!#REF!),"")</f>
        <v>#REF!</v>
      </c>
      <c r="AJ7" s="13" t="e">
        <f>IF(AND('Mapa Final'!#REF!="Muy Alta",'Mapa Final'!#REF!="Catastrófico"),CONCATENATE("R2C",'Mapa Final'!#REF!),"")</f>
        <v>#REF!</v>
      </c>
      <c r="AK7" s="13" t="e">
        <f>IF(AND('Mapa Final'!#REF!="Muy Alta",'Mapa Final'!#REF!="Catastrófico"),CONCATENATE("R2C",'Mapa Final'!#REF!),"")</f>
        <v>#REF!</v>
      </c>
      <c r="AL7" s="13" t="str">
        <f>IF(AND('Mapa Final'!$Y$20="Muy Alta",'Mapa Final'!$AA$20="Catastrófico"),CONCATENATE("R2C",'Mapa Final'!$O$20),"")</f>
        <v/>
      </c>
      <c r="AM7" s="14" t="str">
        <f>IF(AND('Mapa Final'!$Y$21="Muy Alta",'Mapa Final'!$AA$21="Catastrófico"),CONCATENATE("R2C",'Mapa Final'!$O$21),"")</f>
        <v/>
      </c>
      <c r="AN7" s="1"/>
      <c r="AO7" s="223"/>
      <c r="AP7" s="202"/>
      <c r="AQ7" s="202"/>
      <c r="AR7" s="202"/>
      <c r="AS7" s="202"/>
      <c r="AT7" s="224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15" customHeight="1" x14ac:dyDescent="0.25">
      <c r="A8" s="1"/>
      <c r="B8" s="214"/>
      <c r="C8" s="202"/>
      <c r="D8" s="207"/>
      <c r="E8" s="201"/>
      <c r="F8" s="202"/>
      <c r="G8" s="202"/>
      <c r="H8" s="202"/>
      <c r="I8" s="207"/>
      <c r="J8" s="9" t="str">
        <f>IF(AND('Mapa Final'!$Y$22="Muy Alta",'Mapa Final'!$AA$22="Leve"),CONCATENATE("R3C",'Mapa Final'!$O$22),"")</f>
        <v/>
      </c>
      <c r="K8" s="10" t="str">
        <f>IF(AND('Mapa Final'!$Y$23="Muy Alta",'Mapa Final'!$AA$23="Leve"),CONCATENATE("R3C",'Mapa Final'!$O$23),"")</f>
        <v/>
      </c>
      <c r="L8" s="10" t="str">
        <f>IF(AND('Mapa Final'!$Y$24="Muy Alta",'Mapa Final'!$AA$24="Leve"),CONCATENATE("R3C",'Mapa Final'!$O$24),"")</f>
        <v/>
      </c>
      <c r="M8" s="10" t="e">
        <f>IF(AND('Mapa Final'!#REF!="Muy Alta",'Mapa Final'!#REF!="Leve"),CONCATENATE("R3C",'Mapa Final'!#REF!),"")</f>
        <v>#REF!</v>
      </c>
      <c r="N8" s="10" t="e">
        <f>IF(AND('Mapa Final'!#REF!="Muy Alta",'Mapa Final'!#REF!="Leve"),CONCATENATE("R3C",'Mapa Final'!#REF!),"")</f>
        <v>#REF!</v>
      </c>
      <c r="O8" s="11" t="e">
        <f>IF(AND('Mapa Final'!#REF!="Muy Alta",'Mapa Final'!#REF!="Leve"),CONCATENATE("R3C",'Mapa Final'!#REF!),"")</f>
        <v>#REF!</v>
      </c>
      <c r="P8" s="9" t="str">
        <f>IF(AND('Mapa Final'!$Y$22="Muy Alta",'Mapa Final'!$AA$22="Menor"),CONCATENATE("R3C",'Mapa Final'!$O$22),"")</f>
        <v/>
      </c>
      <c r="Q8" s="10" t="str">
        <f>IF(AND('Mapa Final'!$Y$23="Muy Alta",'Mapa Final'!$AA$23="Menor"),CONCATENATE("R3C",'Mapa Final'!$O$23),"")</f>
        <v/>
      </c>
      <c r="R8" s="10" t="str">
        <f>IF(AND('Mapa Final'!$Y$24="Muy Alta",'Mapa Final'!$AA$24="Menor"),CONCATENATE("R3C",'Mapa Final'!$O$24),"")</f>
        <v/>
      </c>
      <c r="S8" s="10" t="e">
        <f>IF(AND('Mapa Final'!#REF!="Muy Alta",'Mapa Final'!#REF!="Menor"),CONCATENATE("R3C",'Mapa Final'!#REF!),"")</f>
        <v>#REF!</v>
      </c>
      <c r="T8" s="10" t="e">
        <f>IF(AND('Mapa Final'!#REF!="Muy Alta",'Mapa Final'!#REF!="Menor"),CONCATENATE("R3C",'Mapa Final'!#REF!),"")</f>
        <v>#REF!</v>
      </c>
      <c r="U8" s="11" t="e">
        <f>IF(AND('Mapa Final'!#REF!="Muy Alta",'Mapa Final'!#REF!="Menor"),CONCATENATE("R3C",'Mapa Final'!#REF!),"")</f>
        <v>#REF!</v>
      </c>
      <c r="V8" s="9" t="str">
        <f>IF(AND('Mapa Final'!$Y$22="Muy Alta",'Mapa Final'!$AA$22="Moderado"),CONCATENATE("R3C",'Mapa Final'!$O$22),"")</f>
        <v/>
      </c>
      <c r="W8" s="10" t="str">
        <f>IF(AND('Mapa Final'!$Y$23="Muy Alta",'Mapa Final'!$AA$23="Moderado"),CONCATENATE("R3C",'Mapa Final'!$O$23),"")</f>
        <v/>
      </c>
      <c r="X8" s="10" t="str">
        <f>IF(AND('Mapa Final'!$Y$24="Muy Alta",'Mapa Final'!$AA$24="Moderado"),CONCATENATE("R3C",'Mapa Final'!$O$24),"")</f>
        <v/>
      </c>
      <c r="Y8" s="10" t="e">
        <f>IF(AND('Mapa Final'!#REF!="Muy Alta",'Mapa Final'!#REF!="Moderado"),CONCATENATE("R3C",'Mapa Final'!#REF!),"")</f>
        <v>#REF!</v>
      </c>
      <c r="Z8" s="10" t="e">
        <f>IF(AND('Mapa Final'!#REF!="Muy Alta",'Mapa Final'!#REF!="Moderado"),CONCATENATE("R3C",'Mapa Final'!#REF!),"")</f>
        <v>#REF!</v>
      </c>
      <c r="AA8" s="11" t="e">
        <f>IF(AND('Mapa Final'!#REF!="Muy Alta",'Mapa Final'!#REF!="Moderado"),CONCATENATE("R3C",'Mapa Final'!#REF!),"")</f>
        <v>#REF!</v>
      </c>
      <c r="AB8" s="9" t="str">
        <f>IF(AND('Mapa Final'!$Y$22="Muy Alta",'Mapa Final'!$AA$22="Mayor"),CONCATENATE("R3C",'Mapa Final'!$O$22),"")</f>
        <v/>
      </c>
      <c r="AC8" s="10" t="str">
        <f>IF(AND('Mapa Final'!$Y$23="Muy Alta",'Mapa Final'!$AA$23="Mayor"),CONCATENATE("R3C",'Mapa Final'!$O$23),"")</f>
        <v/>
      </c>
      <c r="AD8" s="10" t="str">
        <f>IF(AND('Mapa Final'!$Y$24="Muy Alta",'Mapa Final'!$AA$24="Mayor"),CONCATENATE("R3C",'Mapa Final'!$O$24),"")</f>
        <v/>
      </c>
      <c r="AE8" s="10" t="e">
        <f>IF(AND('Mapa Final'!#REF!="Muy Alta",'Mapa Final'!#REF!="Mayor"),CONCATENATE("R3C",'Mapa Final'!#REF!),"")</f>
        <v>#REF!</v>
      </c>
      <c r="AF8" s="10" t="e">
        <f>IF(AND('Mapa Final'!#REF!="Muy Alta",'Mapa Final'!#REF!="Mayor"),CONCATENATE("R3C",'Mapa Final'!#REF!),"")</f>
        <v>#REF!</v>
      </c>
      <c r="AG8" s="11" t="e">
        <f>IF(AND('Mapa Final'!#REF!="Muy Alta",'Mapa Final'!#REF!="Mayor"),CONCATENATE("R3C",'Mapa Final'!#REF!),"")</f>
        <v>#REF!</v>
      </c>
      <c r="AH8" s="12" t="str">
        <f>IF(AND('Mapa Final'!$Y$22="Muy Alta",'Mapa Final'!$AA$22="Catastrófico"),CONCATENATE("R3C",'Mapa Final'!$O$22),"")</f>
        <v/>
      </c>
      <c r="AI8" s="13" t="str">
        <f>IF(AND('Mapa Final'!$Y$23="Muy Alta",'Mapa Final'!$AA$23="Catastrófico"),CONCATENATE("R3C",'Mapa Final'!$O$23),"")</f>
        <v/>
      </c>
      <c r="AJ8" s="13" t="str">
        <f>IF(AND('Mapa Final'!$Y$24="Muy Alta",'Mapa Final'!$AA$24="Catastrófico"),CONCATENATE("R3C",'Mapa Final'!$O$24),"")</f>
        <v/>
      </c>
      <c r="AK8" s="13" t="e">
        <f>IF(AND('Mapa Final'!#REF!="Muy Alta",'Mapa Final'!#REF!="Catastrófico"),CONCATENATE("R3C",'Mapa Final'!#REF!),"")</f>
        <v>#REF!</v>
      </c>
      <c r="AL8" s="13" t="e">
        <f>IF(AND('Mapa Final'!#REF!="Muy Alta",'Mapa Final'!#REF!="Catastrófico"),CONCATENATE("R3C",'Mapa Final'!#REF!),"")</f>
        <v>#REF!</v>
      </c>
      <c r="AM8" s="14" t="e">
        <f>IF(AND('Mapa Final'!#REF!="Muy Alta",'Mapa Final'!#REF!="Catastrófico"),CONCATENATE("R3C",'Mapa Final'!#REF!),"")</f>
        <v>#REF!</v>
      </c>
      <c r="AN8" s="1"/>
      <c r="AO8" s="223"/>
      <c r="AP8" s="202"/>
      <c r="AQ8" s="202"/>
      <c r="AR8" s="202"/>
      <c r="AS8" s="202"/>
      <c r="AT8" s="224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15" customHeight="1" x14ac:dyDescent="0.25">
      <c r="A9" s="1"/>
      <c r="B9" s="214"/>
      <c r="C9" s="202"/>
      <c r="D9" s="207"/>
      <c r="E9" s="201"/>
      <c r="F9" s="202"/>
      <c r="G9" s="202"/>
      <c r="H9" s="202"/>
      <c r="I9" s="207"/>
      <c r="J9" s="9" t="str">
        <f>IF(AND('Mapa Final'!$Y$25="Muy Alta",'Mapa Final'!$AA$25="Leve"),CONCATENATE("R4C",'Mapa Final'!$O$25),"")</f>
        <v/>
      </c>
      <c r="K9" s="10" t="str">
        <f>IF(AND('Mapa Final'!$Y$26="Muy Alta",'Mapa Final'!$AA$26="Leve"),CONCATENATE("R4C",'Mapa Final'!$O$26),"")</f>
        <v/>
      </c>
      <c r="L9" s="10" t="e">
        <f>IF(AND('Mapa Final'!#REF!="Muy Alta",'Mapa Final'!#REF!="Leve"),CONCATENATE("R4C",'Mapa Final'!#REF!),"")</f>
        <v>#REF!</v>
      </c>
      <c r="M9" s="10" t="str">
        <f>IF(AND('Mapa Final'!$Y$27="Muy Alta",'Mapa Final'!$AA$27="Leve"),CONCATENATE("R4C",'Mapa Final'!$O$27),"")</f>
        <v/>
      </c>
      <c r="N9" s="10" t="e">
        <f>IF(AND('Mapa Final'!#REF!="Muy Alta",'Mapa Final'!#REF!="Leve"),CONCATENATE("R4C",'Mapa Final'!#REF!),"")</f>
        <v>#REF!</v>
      </c>
      <c r="O9" s="11" t="e">
        <f>IF(AND('Mapa Final'!#REF!="Muy Alta",'Mapa Final'!#REF!="Leve"),CONCATENATE("R4C",'Mapa Final'!#REF!),"")</f>
        <v>#REF!</v>
      </c>
      <c r="P9" s="9" t="str">
        <f>IF(AND('Mapa Final'!$Y$25="Muy Alta",'Mapa Final'!$AA$25="Menor"),CONCATENATE("R4C",'Mapa Final'!$O$25),"")</f>
        <v/>
      </c>
      <c r="Q9" s="10" t="str">
        <f>IF(AND('Mapa Final'!$Y$26="Muy Alta",'Mapa Final'!$AA$26="Menor"),CONCATENATE("R4C",'Mapa Final'!$O$26),"")</f>
        <v/>
      </c>
      <c r="R9" s="10" t="e">
        <f>IF(AND('Mapa Final'!#REF!="Muy Alta",'Mapa Final'!#REF!="Menor"),CONCATENATE("R4C",'Mapa Final'!#REF!),"")</f>
        <v>#REF!</v>
      </c>
      <c r="S9" s="10" t="str">
        <f>IF(AND('Mapa Final'!$Y$27="Muy Alta",'Mapa Final'!$AA$27="Menor"),CONCATENATE("R4C",'Mapa Final'!$O$27),"")</f>
        <v/>
      </c>
      <c r="T9" s="10" t="e">
        <f>IF(AND('Mapa Final'!#REF!="Muy Alta",'Mapa Final'!#REF!="Menor"),CONCATENATE("R4C",'Mapa Final'!#REF!),"")</f>
        <v>#REF!</v>
      </c>
      <c r="U9" s="11" t="e">
        <f>IF(AND('Mapa Final'!#REF!="Muy Alta",'Mapa Final'!#REF!="Menor"),CONCATENATE("R4C",'Mapa Final'!#REF!),"")</f>
        <v>#REF!</v>
      </c>
      <c r="V9" s="9" t="str">
        <f>IF(AND('Mapa Final'!$Y$25="Muy Alta",'Mapa Final'!$AA$25="Moderado"),CONCATENATE("R4C",'Mapa Final'!$O$25),"")</f>
        <v/>
      </c>
      <c r="W9" s="10" t="str">
        <f>IF(AND('Mapa Final'!$Y$26="Muy Alta",'Mapa Final'!$AA$26="Moderado"),CONCATENATE("R4C",'Mapa Final'!$O$26),"")</f>
        <v/>
      </c>
      <c r="X9" s="10" t="e">
        <f>IF(AND('Mapa Final'!#REF!="Muy Alta",'Mapa Final'!#REF!="Moderado"),CONCATENATE("R4C",'Mapa Final'!#REF!),"")</f>
        <v>#REF!</v>
      </c>
      <c r="Y9" s="10" t="str">
        <f>IF(AND('Mapa Final'!$Y$27="Muy Alta",'Mapa Final'!$AA$27="Moderado"),CONCATENATE("R4C",'Mapa Final'!$O$27),"")</f>
        <v/>
      </c>
      <c r="Z9" s="10" t="e">
        <f>IF(AND('Mapa Final'!#REF!="Muy Alta",'Mapa Final'!#REF!="Moderado"),CONCATENATE("R4C",'Mapa Final'!#REF!),"")</f>
        <v>#REF!</v>
      </c>
      <c r="AA9" s="11" t="e">
        <f>IF(AND('Mapa Final'!#REF!="Muy Alta",'Mapa Final'!#REF!="Moderado"),CONCATENATE("R4C",'Mapa Final'!#REF!),"")</f>
        <v>#REF!</v>
      </c>
      <c r="AB9" s="9" t="str">
        <f>IF(AND('Mapa Final'!$Y$25="Muy Alta",'Mapa Final'!$AA$25="Mayor"),CONCATENATE("R4C",'Mapa Final'!$O$25),"")</f>
        <v/>
      </c>
      <c r="AC9" s="10" t="str">
        <f>IF(AND('Mapa Final'!$Y$26="Muy Alta",'Mapa Final'!$AA$26="Mayor"),CONCATENATE("R4C",'Mapa Final'!$O$26),"")</f>
        <v/>
      </c>
      <c r="AD9" s="10" t="e">
        <f>IF(AND('Mapa Final'!#REF!="Muy Alta",'Mapa Final'!#REF!="Mayor"),CONCATENATE("R4C",'Mapa Final'!#REF!),"")</f>
        <v>#REF!</v>
      </c>
      <c r="AE9" s="10" t="str">
        <f>IF(AND('Mapa Final'!$Y$27="Muy Alta",'Mapa Final'!$AA$27="Mayor"),CONCATENATE("R4C",'Mapa Final'!$O$27),"")</f>
        <v/>
      </c>
      <c r="AF9" s="10" t="e">
        <f>IF(AND('Mapa Final'!#REF!="Muy Alta",'Mapa Final'!#REF!="Mayor"),CONCATENATE("R4C",'Mapa Final'!#REF!),"")</f>
        <v>#REF!</v>
      </c>
      <c r="AG9" s="11" t="e">
        <f>IF(AND('Mapa Final'!#REF!="Muy Alta",'Mapa Final'!#REF!="Mayor"),CONCATENATE("R4C",'Mapa Final'!#REF!),"")</f>
        <v>#REF!</v>
      </c>
      <c r="AH9" s="12" t="str">
        <f>IF(AND('Mapa Final'!$Y$25="Muy Alta",'Mapa Final'!$AA$25="Catastrófico"),CONCATENATE("R4C",'Mapa Final'!$O$25),"")</f>
        <v/>
      </c>
      <c r="AI9" s="13" t="str">
        <f>IF(AND('Mapa Final'!$Y$26="Muy Alta",'Mapa Final'!$AA$26="Catastrófico"),CONCATENATE("R4C",'Mapa Final'!$O$26),"")</f>
        <v/>
      </c>
      <c r="AJ9" s="13" t="e">
        <f>IF(AND('Mapa Final'!#REF!="Muy Alta",'Mapa Final'!#REF!="Catastrófico"),CONCATENATE("R4C",'Mapa Final'!#REF!),"")</f>
        <v>#REF!</v>
      </c>
      <c r="AK9" s="13" t="str">
        <f>IF(AND('Mapa Final'!$Y$27="Muy Alta",'Mapa Final'!$AA$27="Catastrófico"),CONCATENATE("R4C",'Mapa Final'!$O$27),"")</f>
        <v/>
      </c>
      <c r="AL9" s="13" t="e">
        <f>IF(AND('Mapa Final'!#REF!="Muy Alta",'Mapa Final'!#REF!="Catastrófico"),CONCATENATE("R4C",'Mapa Final'!#REF!),"")</f>
        <v>#REF!</v>
      </c>
      <c r="AM9" s="14" t="e">
        <f>IF(AND('Mapa Final'!#REF!="Muy Alta",'Mapa Final'!#REF!="Catastrófico"),CONCATENATE("R4C",'Mapa Final'!#REF!),"")</f>
        <v>#REF!</v>
      </c>
      <c r="AN9" s="1"/>
      <c r="AO9" s="223"/>
      <c r="AP9" s="202"/>
      <c r="AQ9" s="202"/>
      <c r="AR9" s="202"/>
      <c r="AS9" s="202"/>
      <c r="AT9" s="224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15" customHeight="1" x14ac:dyDescent="0.25">
      <c r="A10" s="1"/>
      <c r="B10" s="214"/>
      <c r="C10" s="202"/>
      <c r="D10" s="207"/>
      <c r="E10" s="201"/>
      <c r="F10" s="202"/>
      <c r="G10" s="202"/>
      <c r="H10" s="202"/>
      <c r="I10" s="207"/>
      <c r="J10" s="9" t="str">
        <f>IF(AND('Mapa Final'!$Y$28="Muy Alta",'Mapa Final'!$AA$28="Leve"),CONCATENATE("R5C",'Mapa Final'!$O$28),"")</f>
        <v/>
      </c>
      <c r="K10" s="10" t="str">
        <f>IF(AND('Mapa Final'!$Y$29="Muy Alta",'Mapa Final'!$AA$29="Leve"),CONCATENATE("R5C",'Mapa Final'!$O$29),"")</f>
        <v/>
      </c>
      <c r="L10" s="10" t="str">
        <f>IF(AND('Mapa Final'!$Y$30="Muy Alta",'Mapa Final'!$AA$30="Leve"),CONCATENATE("R5C",'Mapa Final'!$O$30),"")</f>
        <v/>
      </c>
      <c r="M10" s="10" t="e">
        <f>IF(AND('Mapa Final'!#REF!="Muy Alta",'Mapa Final'!#REF!="Leve"),CONCATENATE("R5C",'Mapa Final'!#REF!),"")</f>
        <v>#REF!</v>
      </c>
      <c r="N10" s="10" t="e">
        <f>IF(AND('Mapa Final'!#REF!="Muy Alta",'Mapa Final'!#REF!="Leve"),CONCATENATE("R5C",'Mapa Final'!#REF!),"")</f>
        <v>#REF!</v>
      </c>
      <c r="O10" s="11" t="e">
        <f>IF(AND('Mapa Final'!#REF!="Muy Alta",'Mapa Final'!#REF!="Leve"),CONCATENATE("R5C",'Mapa Final'!#REF!),"")</f>
        <v>#REF!</v>
      </c>
      <c r="P10" s="9" t="str">
        <f>IF(AND('Mapa Final'!$Y$28="Muy Alta",'Mapa Final'!$AA$28="Menor"),CONCATENATE("R5C",'Mapa Final'!$O$28),"")</f>
        <v/>
      </c>
      <c r="Q10" s="10" t="str">
        <f>IF(AND('Mapa Final'!$Y$29="Muy Alta",'Mapa Final'!$AA$29="Menor"),CONCATENATE("R5C",'Mapa Final'!$O$29),"")</f>
        <v/>
      </c>
      <c r="R10" s="10" t="str">
        <f>IF(AND('Mapa Final'!$Y$30="Muy Alta",'Mapa Final'!$AA$30="Menor"),CONCATENATE("R5C",'Mapa Final'!$O$30),"")</f>
        <v/>
      </c>
      <c r="S10" s="10" t="e">
        <f>IF(AND('Mapa Final'!#REF!="Muy Alta",'Mapa Final'!#REF!="Menor"),CONCATENATE("R5C",'Mapa Final'!#REF!),"")</f>
        <v>#REF!</v>
      </c>
      <c r="T10" s="10" t="e">
        <f>IF(AND('Mapa Final'!#REF!="Muy Alta",'Mapa Final'!#REF!="Menor"),CONCATENATE("R5C",'Mapa Final'!#REF!),"")</f>
        <v>#REF!</v>
      </c>
      <c r="U10" s="11" t="e">
        <f>IF(AND('Mapa Final'!#REF!="Muy Alta",'Mapa Final'!#REF!="Menor"),CONCATENATE("R5C",'Mapa Final'!#REF!),"")</f>
        <v>#REF!</v>
      </c>
      <c r="V10" s="9" t="str">
        <f>IF(AND('Mapa Final'!$Y$28="Muy Alta",'Mapa Final'!$AA$28="Moderado"),CONCATENATE("R5C",'Mapa Final'!$O$28),"")</f>
        <v/>
      </c>
      <c r="W10" s="10" t="str">
        <f>IF(AND('Mapa Final'!$Y$29="Muy Alta",'Mapa Final'!$AA$29="Moderado"),CONCATENATE("R5C",'Mapa Final'!$O$29),"")</f>
        <v/>
      </c>
      <c r="X10" s="10" t="str">
        <f>IF(AND('Mapa Final'!$Y$30="Muy Alta",'Mapa Final'!$AA$30="Moderado"),CONCATENATE("R5C",'Mapa Final'!$O$30),"")</f>
        <v/>
      </c>
      <c r="Y10" s="10" t="e">
        <f>IF(AND('Mapa Final'!#REF!="Muy Alta",'Mapa Final'!#REF!="Moderado"),CONCATENATE("R5C",'Mapa Final'!#REF!),"")</f>
        <v>#REF!</v>
      </c>
      <c r="Z10" s="10" t="e">
        <f>IF(AND('Mapa Final'!#REF!="Muy Alta",'Mapa Final'!#REF!="Moderado"),CONCATENATE("R5C",'Mapa Final'!#REF!),"")</f>
        <v>#REF!</v>
      </c>
      <c r="AA10" s="11" t="e">
        <f>IF(AND('Mapa Final'!#REF!="Muy Alta",'Mapa Final'!#REF!="Moderado"),CONCATENATE("R5C",'Mapa Final'!#REF!),"")</f>
        <v>#REF!</v>
      </c>
      <c r="AB10" s="9" t="str">
        <f>IF(AND('Mapa Final'!$Y$28="Muy Alta",'Mapa Final'!$AA$28="Mayor"),CONCATENATE("R5C",'Mapa Final'!$O$28),"")</f>
        <v/>
      </c>
      <c r="AC10" s="10" t="str">
        <f>IF(AND('Mapa Final'!$Y$29="Muy Alta",'Mapa Final'!$AA$29="Mayor"),CONCATENATE("R5C",'Mapa Final'!$O$29),"")</f>
        <v/>
      </c>
      <c r="AD10" s="10" t="str">
        <f>IF(AND('Mapa Final'!$Y$30="Muy Alta",'Mapa Final'!$AA$30="Mayor"),CONCATENATE("R5C",'Mapa Final'!$O$30),"")</f>
        <v/>
      </c>
      <c r="AE10" s="10" t="e">
        <f>IF(AND('Mapa Final'!#REF!="Muy Alta",'Mapa Final'!#REF!="Mayor"),CONCATENATE("R5C",'Mapa Final'!#REF!),"")</f>
        <v>#REF!</v>
      </c>
      <c r="AF10" s="10" t="e">
        <f>IF(AND('Mapa Final'!#REF!="Muy Alta",'Mapa Final'!#REF!="Mayor"),CONCATENATE("R5C",'Mapa Final'!#REF!),"")</f>
        <v>#REF!</v>
      </c>
      <c r="AG10" s="11" t="e">
        <f>IF(AND('Mapa Final'!#REF!="Muy Alta",'Mapa Final'!#REF!="Mayor"),CONCATENATE("R5C",'Mapa Final'!#REF!),"")</f>
        <v>#REF!</v>
      </c>
      <c r="AH10" s="12" t="str">
        <f>IF(AND('Mapa Final'!$Y$28="Muy Alta",'Mapa Final'!$AA$28="Catastrófico"),CONCATENATE("R5C",'Mapa Final'!$O$28),"")</f>
        <v/>
      </c>
      <c r="AI10" s="13" t="str">
        <f>IF(AND('Mapa Final'!$Y$29="Muy Alta",'Mapa Final'!$AA$29="Catastrófico"),CONCATENATE("R5C",'Mapa Final'!$O$29),"")</f>
        <v/>
      </c>
      <c r="AJ10" s="13" t="str">
        <f>IF(AND('Mapa Final'!$Y$30="Muy Alta",'Mapa Final'!$AA$30="Catastrófico"),CONCATENATE("R5C",'Mapa Final'!$O$30),"")</f>
        <v/>
      </c>
      <c r="AK10" s="13" t="e">
        <f>IF(AND('Mapa Final'!#REF!="Muy Alta",'Mapa Final'!#REF!="Catastrófico"),CONCATENATE("R5C",'Mapa Final'!#REF!),"")</f>
        <v>#REF!</v>
      </c>
      <c r="AL10" s="13" t="e">
        <f>IF(AND('Mapa Final'!#REF!="Muy Alta",'Mapa Final'!#REF!="Catastrófico"),CONCATENATE("R5C",'Mapa Final'!#REF!),"")</f>
        <v>#REF!</v>
      </c>
      <c r="AM10" s="14" t="e">
        <f>IF(AND('Mapa Final'!#REF!="Muy Alta",'Mapa Final'!#REF!="Catastrófico"),CONCATENATE("R5C",'Mapa Final'!#REF!),"")</f>
        <v>#REF!</v>
      </c>
      <c r="AN10" s="1"/>
      <c r="AO10" s="223"/>
      <c r="AP10" s="202"/>
      <c r="AQ10" s="202"/>
      <c r="AR10" s="202"/>
      <c r="AS10" s="202"/>
      <c r="AT10" s="224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15" customHeight="1" x14ac:dyDescent="0.25">
      <c r="A11" s="1"/>
      <c r="B11" s="214"/>
      <c r="C11" s="202"/>
      <c r="D11" s="207"/>
      <c r="E11" s="201"/>
      <c r="F11" s="202"/>
      <c r="G11" s="202"/>
      <c r="H11" s="202"/>
      <c r="I11" s="207"/>
      <c r="J11" s="9" t="str">
        <f>IF(AND('Mapa Final'!$Y$31="Muy Alta",'Mapa Final'!$AA$31="Leve"),CONCATENATE("R6C",'Mapa Final'!$O$31),"")</f>
        <v/>
      </c>
      <c r="K11" s="10" t="str">
        <f>IF(AND('Mapa Final'!$Y$32="Muy Alta",'Mapa Final'!$AA$32="Leve"),CONCATENATE("R6C",'Mapa Final'!$O$32),"")</f>
        <v/>
      </c>
      <c r="L11" s="10" t="str">
        <f>IF(AND('Mapa Final'!$Y$33="Muy Alta",'Mapa Final'!$AA$33="Leve"),CONCATENATE("R6C",'Mapa Final'!$O$33),"")</f>
        <v/>
      </c>
      <c r="M11" s="10" t="e">
        <f>IF(AND('Mapa Final'!#REF!="Muy Alta",'Mapa Final'!#REF!="Leve"),CONCATENATE("R6C",'Mapa Final'!#REF!),"")</f>
        <v>#REF!</v>
      </c>
      <c r="N11" s="10" t="e">
        <f>IF(AND('Mapa Final'!#REF!="Muy Alta",'Mapa Final'!#REF!="Leve"),CONCATENATE("R6C",'Mapa Final'!#REF!),"")</f>
        <v>#REF!</v>
      </c>
      <c r="O11" s="11" t="e">
        <f>IF(AND('Mapa Final'!#REF!="Muy Alta",'Mapa Final'!#REF!="Leve"),CONCATENATE("R6C",'Mapa Final'!#REF!),"")</f>
        <v>#REF!</v>
      </c>
      <c r="P11" s="9" t="str">
        <f>IF(AND('Mapa Final'!$Y$31="Muy Alta",'Mapa Final'!$AA$31="Menor"),CONCATENATE("R6C",'Mapa Final'!$O$31),"")</f>
        <v/>
      </c>
      <c r="Q11" s="10" t="str">
        <f>IF(AND('Mapa Final'!$Y$32="Muy Alta",'Mapa Final'!$AA$32="Menor"),CONCATENATE("R6C",'Mapa Final'!$O$32),"")</f>
        <v/>
      </c>
      <c r="R11" s="10" t="str">
        <f>IF(AND('Mapa Final'!$Y$33="Muy Alta",'Mapa Final'!$AA$33="Menor"),CONCATENATE("R6C",'Mapa Final'!$O$33),"")</f>
        <v/>
      </c>
      <c r="S11" s="10" t="e">
        <f>IF(AND('Mapa Final'!#REF!="Muy Alta",'Mapa Final'!#REF!="Menor"),CONCATENATE("R6C",'Mapa Final'!#REF!),"")</f>
        <v>#REF!</v>
      </c>
      <c r="T11" s="10" t="e">
        <f>IF(AND('Mapa Final'!#REF!="Muy Alta",'Mapa Final'!#REF!="Menor"),CONCATENATE("R6C",'Mapa Final'!#REF!),"")</f>
        <v>#REF!</v>
      </c>
      <c r="U11" s="11" t="e">
        <f>IF(AND('Mapa Final'!#REF!="Muy Alta",'Mapa Final'!#REF!="Menor"),CONCATENATE("R6C",'Mapa Final'!#REF!),"")</f>
        <v>#REF!</v>
      </c>
      <c r="V11" s="9" t="str">
        <f>IF(AND('Mapa Final'!$Y$31="Muy Alta",'Mapa Final'!$AA$31="Moderado"),CONCATENATE("R6C",'Mapa Final'!$O$31),"")</f>
        <v/>
      </c>
      <c r="W11" s="10" t="str">
        <f>IF(AND('Mapa Final'!$Y$32="Muy Alta",'Mapa Final'!$AA$32="Moderado"),CONCATENATE("R6C",'Mapa Final'!$O$32),"")</f>
        <v/>
      </c>
      <c r="X11" s="10" t="str">
        <f>IF(AND('Mapa Final'!$Y$33="Muy Alta",'Mapa Final'!$AA$33="Moderado"),CONCATENATE("R6C",'Mapa Final'!$O$33),"")</f>
        <v/>
      </c>
      <c r="Y11" s="10" t="e">
        <f>IF(AND('Mapa Final'!#REF!="Muy Alta",'Mapa Final'!#REF!="Moderado"),CONCATENATE("R6C",'Mapa Final'!#REF!),"")</f>
        <v>#REF!</v>
      </c>
      <c r="Z11" s="10" t="e">
        <f>IF(AND('Mapa Final'!#REF!="Muy Alta",'Mapa Final'!#REF!="Moderado"),CONCATENATE("R6C",'Mapa Final'!#REF!),"")</f>
        <v>#REF!</v>
      </c>
      <c r="AA11" s="11" t="e">
        <f>IF(AND('Mapa Final'!#REF!="Muy Alta",'Mapa Final'!#REF!="Moderado"),CONCATENATE("R6C",'Mapa Final'!#REF!),"")</f>
        <v>#REF!</v>
      </c>
      <c r="AB11" s="9" t="str">
        <f>IF(AND('Mapa Final'!$Y$31="Muy Alta",'Mapa Final'!$AA$31="Mayor"),CONCATENATE("R6C",'Mapa Final'!$O$31),"")</f>
        <v/>
      </c>
      <c r="AC11" s="10" t="str">
        <f>IF(AND('Mapa Final'!$Y$32="Muy Alta",'Mapa Final'!$AA$32="Mayor"),CONCATENATE("R6C",'Mapa Final'!$O$32),"")</f>
        <v/>
      </c>
      <c r="AD11" s="10" t="str">
        <f>IF(AND('Mapa Final'!$Y$33="Muy Alta",'Mapa Final'!$AA$33="Mayor"),CONCATENATE("R6C",'Mapa Final'!$O$33),"")</f>
        <v/>
      </c>
      <c r="AE11" s="10" t="e">
        <f>IF(AND('Mapa Final'!#REF!="Muy Alta",'Mapa Final'!#REF!="Mayor"),CONCATENATE("R6C",'Mapa Final'!#REF!),"")</f>
        <v>#REF!</v>
      </c>
      <c r="AF11" s="10" t="e">
        <f>IF(AND('Mapa Final'!#REF!="Muy Alta",'Mapa Final'!#REF!="Mayor"),CONCATENATE("R6C",'Mapa Final'!#REF!),"")</f>
        <v>#REF!</v>
      </c>
      <c r="AG11" s="11" t="e">
        <f>IF(AND('Mapa Final'!#REF!="Muy Alta",'Mapa Final'!#REF!="Mayor"),CONCATENATE("R6C",'Mapa Final'!#REF!),"")</f>
        <v>#REF!</v>
      </c>
      <c r="AH11" s="12" t="str">
        <f>IF(AND('Mapa Final'!$Y$31="Muy Alta",'Mapa Final'!$AA$31="Catastrófico"),CONCATENATE("R6C",'Mapa Final'!$O$31),"")</f>
        <v/>
      </c>
      <c r="AI11" s="13" t="str">
        <f>IF(AND('Mapa Final'!$Y$32="Muy Alta",'Mapa Final'!$AA$32="Catastrófico"),CONCATENATE("R6C",'Mapa Final'!$O$32),"")</f>
        <v/>
      </c>
      <c r="AJ11" s="13" t="str">
        <f>IF(AND('Mapa Final'!$Y$33="Muy Alta",'Mapa Final'!$AA$33="Catastrófico"),CONCATENATE("R6C",'Mapa Final'!$O$33),"")</f>
        <v/>
      </c>
      <c r="AK11" s="13" t="e">
        <f>IF(AND('Mapa Final'!#REF!="Muy Alta",'Mapa Final'!#REF!="Catastrófico"),CONCATENATE("R6C",'Mapa Final'!#REF!),"")</f>
        <v>#REF!</v>
      </c>
      <c r="AL11" s="13" t="e">
        <f>IF(AND('Mapa Final'!#REF!="Muy Alta",'Mapa Final'!#REF!="Catastrófico"),CONCATENATE("R6C",'Mapa Final'!#REF!),"")</f>
        <v>#REF!</v>
      </c>
      <c r="AM11" s="14" t="e">
        <f>IF(AND('Mapa Final'!#REF!="Muy Alta",'Mapa Final'!#REF!="Catastrófico"),CONCATENATE("R6C",'Mapa Final'!#REF!),"")</f>
        <v>#REF!</v>
      </c>
      <c r="AN11" s="1"/>
      <c r="AO11" s="223"/>
      <c r="AP11" s="202"/>
      <c r="AQ11" s="202"/>
      <c r="AR11" s="202"/>
      <c r="AS11" s="202"/>
      <c r="AT11" s="224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15" customHeight="1" x14ac:dyDescent="0.25">
      <c r="A12" s="1"/>
      <c r="B12" s="214"/>
      <c r="C12" s="202"/>
      <c r="D12" s="207"/>
      <c r="E12" s="201"/>
      <c r="F12" s="202"/>
      <c r="G12" s="202"/>
      <c r="H12" s="202"/>
      <c r="I12" s="207"/>
      <c r="J12" s="9" t="e">
        <f>IF(AND('Mapa Final'!#REF!="Muy Alta",'Mapa Final'!#REF!="Leve"),CONCATENATE("R7C",'Mapa Final'!#REF!),"")</f>
        <v>#REF!</v>
      </c>
      <c r="K12" s="10" t="e">
        <f>IF(AND('Mapa Final'!#REF!="Muy Alta",'Mapa Final'!#REF!="Leve"),CONCATENATE("R7C",'Mapa Final'!#REF!),"")</f>
        <v>#REF!</v>
      </c>
      <c r="L12" s="10" t="e">
        <f>IF(AND('Mapa Final'!#REF!="Muy Alta",'Mapa Final'!#REF!="Leve"),CONCATENATE("R7C",'Mapa Final'!#REF!),"")</f>
        <v>#REF!</v>
      </c>
      <c r="M12" s="10" t="e">
        <f>IF(AND('Mapa Final'!#REF!="Muy Alta",'Mapa Final'!#REF!="Leve"),CONCATENATE("R7C",'Mapa Final'!#REF!),"")</f>
        <v>#REF!</v>
      </c>
      <c r="N12" s="10" t="e">
        <f>IF(AND('Mapa Final'!#REF!="Muy Alta",'Mapa Final'!#REF!="Leve"),CONCATENATE("R7C",'Mapa Final'!#REF!),"")</f>
        <v>#REF!</v>
      </c>
      <c r="O12" s="11" t="e">
        <f>IF(AND('Mapa Final'!#REF!="Muy Alta",'Mapa Final'!#REF!="Leve"),CONCATENATE("R7C",'Mapa Final'!#REF!),"")</f>
        <v>#REF!</v>
      </c>
      <c r="P12" s="9" t="e">
        <f>IF(AND('Mapa Final'!#REF!="Muy Alta",'Mapa Final'!#REF!="Menor"),CONCATENATE("R7C",'Mapa Final'!#REF!),"")</f>
        <v>#REF!</v>
      </c>
      <c r="Q12" s="10" t="e">
        <f>IF(AND('Mapa Final'!#REF!="Muy Alta",'Mapa Final'!#REF!="Menor"),CONCATENATE("R7C",'Mapa Final'!#REF!),"")</f>
        <v>#REF!</v>
      </c>
      <c r="R12" s="10" t="e">
        <f>IF(AND('Mapa Final'!#REF!="Muy Alta",'Mapa Final'!#REF!="Menor"),CONCATENATE("R7C",'Mapa Final'!#REF!),"")</f>
        <v>#REF!</v>
      </c>
      <c r="S12" s="10" t="e">
        <f>IF(AND('Mapa Final'!#REF!="Muy Alta",'Mapa Final'!#REF!="Menor"),CONCATENATE("R7C",'Mapa Final'!#REF!),"")</f>
        <v>#REF!</v>
      </c>
      <c r="T12" s="10" t="e">
        <f>IF(AND('Mapa Final'!#REF!="Muy Alta",'Mapa Final'!#REF!="Menor"),CONCATENATE("R7C",'Mapa Final'!#REF!),"")</f>
        <v>#REF!</v>
      </c>
      <c r="U12" s="11" t="e">
        <f>IF(AND('Mapa Final'!#REF!="Muy Alta",'Mapa Final'!#REF!="Menor"),CONCATENATE("R7C",'Mapa Final'!#REF!),"")</f>
        <v>#REF!</v>
      </c>
      <c r="V12" s="9" t="e">
        <f>IF(AND('Mapa Final'!#REF!="Muy Alta",'Mapa Final'!#REF!="Moderado"),CONCATENATE("R7C",'Mapa Final'!#REF!),"")</f>
        <v>#REF!</v>
      </c>
      <c r="W12" s="10" t="e">
        <f>IF(AND('Mapa Final'!#REF!="Muy Alta",'Mapa Final'!#REF!="Moderado"),CONCATENATE("R7C",'Mapa Final'!#REF!),"")</f>
        <v>#REF!</v>
      </c>
      <c r="X12" s="10" t="e">
        <f>IF(AND('Mapa Final'!#REF!="Muy Alta",'Mapa Final'!#REF!="Moderado"),CONCATENATE("R7C",'Mapa Final'!#REF!),"")</f>
        <v>#REF!</v>
      </c>
      <c r="Y12" s="10" t="e">
        <f>IF(AND('Mapa Final'!#REF!="Muy Alta",'Mapa Final'!#REF!="Moderado"),CONCATENATE("R7C",'Mapa Final'!#REF!),"")</f>
        <v>#REF!</v>
      </c>
      <c r="Z12" s="10" t="e">
        <f>IF(AND('Mapa Final'!#REF!="Muy Alta",'Mapa Final'!#REF!="Moderado"),CONCATENATE("R7C",'Mapa Final'!#REF!),"")</f>
        <v>#REF!</v>
      </c>
      <c r="AA12" s="11" t="e">
        <f>IF(AND('Mapa Final'!#REF!="Muy Alta",'Mapa Final'!#REF!="Moderado"),CONCATENATE("R7C",'Mapa Final'!#REF!),"")</f>
        <v>#REF!</v>
      </c>
      <c r="AB12" s="9" t="e">
        <f>IF(AND('Mapa Final'!#REF!="Muy Alta",'Mapa Final'!#REF!="Mayor"),CONCATENATE("R7C",'Mapa Final'!#REF!),"")</f>
        <v>#REF!</v>
      </c>
      <c r="AC12" s="10" t="e">
        <f>IF(AND('Mapa Final'!#REF!="Muy Alta",'Mapa Final'!#REF!="Mayor"),CONCATENATE("R7C",'Mapa Final'!#REF!),"")</f>
        <v>#REF!</v>
      </c>
      <c r="AD12" s="10" t="e">
        <f>IF(AND('Mapa Final'!#REF!="Muy Alta",'Mapa Final'!#REF!="Mayor"),CONCATENATE("R7C",'Mapa Final'!#REF!),"")</f>
        <v>#REF!</v>
      </c>
      <c r="AE12" s="10" t="e">
        <f>IF(AND('Mapa Final'!#REF!="Muy Alta",'Mapa Final'!#REF!="Mayor"),CONCATENATE("R7C",'Mapa Final'!#REF!),"")</f>
        <v>#REF!</v>
      </c>
      <c r="AF12" s="10" t="e">
        <f>IF(AND('Mapa Final'!#REF!="Muy Alta",'Mapa Final'!#REF!="Mayor"),CONCATENATE("R7C",'Mapa Final'!#REF!),"")</f>
        <v>#REF!</v>
      </c>
      <c r="AG12" s="11" t="e">
        <f>IF(AND('Mapa Final'!#REF!="Muy Alta",'Mapa Final'!#REF!="Mayor"),CONCATENATE("R7C",'Mapa Final'!#REF!),"")</f>
        <v>#REF!</v>
      </c>
      <c r="AH12" s="12" t="e">
        <f>IF(AND('Mapa Final'!#REF!="Muy Alta",'Mapa Final'!#REF!="Catastrófico"),CONCATENATE("R7C",'Mapa Final'!#REF!),"")</f>
        <v>#REF!</v>
      </c>
      <c r="AI12" s="13" t="e">
        <f>IF(AND('Mapa Final'!#REF!="Muy Alta",'Mapa Final'!#REF!="Catastrófico"),CONCATENATE("R7C",'Mapa Final'!#REF!),"")</f>
        <v>#REF!</v>
      </c>
      <c r="AJ12" s="13" t="e">
        <f>IF(AND('Mapa Final'!#REF!="Muy Alta",'Mapa Final'!#REF!="Catastrófico"),CONCATENATE("R7C",'Mapa Final'!#REF!),"")</f>
        <v>#REF!</v>
      </c>
      <c r="AK12" s="13" t="e">
        <f>IF(AND('Mapa Final'!#REF!="Muy Alta",'Mapa Final'!#REF!="Catastrófico"),CONCATENATE("R7C",'Mapa Final'!#REF!),"")</f>
        <v>#REF!</v>
      </c>
      <c r="AL12" s="13" t="e">
        <f>IF(AND('Mapa Final'!#REF!="Muy Alta",'Mapa Final'!#REF!="Catastrófico"),CONCATENATE("R7C",'Mapa Final'!#REF!),"")</f>
        <v>#REF!</v>
      </c>
      <c r="AM12" s="14" t="e">
        <f>IF(AND('Mapa Final'!#REF!="Muy Alta",'Mapa Final'!#REF!="Catastrófico"),CONCATENATE("R7C",'Mapa Final'!#REF!),"")</f>
        <v>#REF!</v>
      </c>
      <c r="AN12" s="1"/>
      <c r="AO12" s="223"/>
      <c r="AP12" s="202"/>
      <c r="AQ12" s="202"/>
      <c r="AR12" s="202"/>
      <c r="AS12" s="202"/>
      <c r="AT12" s="224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15" customHeight="1" x14ac:dyDescent="0.25">
      <c r="A13" s="1"/>
      <c r="B13" s="214"/>
      <c r="C13" s="202"/>
      <c r="D13" s="207"/>
      <c r="E13" s="201"/>
      <c r="F13" s="202"/>
      <c r="G13" s="202"/>
      <c r="H13" s="202"/>
      <c r="I13" s="207"/>
      <c r="J13" s="9" t="e">
        <f>IF(AND('Mapa Final'!#REF!="Muy Alta",'Mapa Final'!#REF!="Leve"),CONCATENATE("R8C",'Mapa Final'!#REF!),"")</f>
        <v>#REF!</v>
      </c>
      <c r="K13" s="10" t="e">
        <f>IF(AND('Mapa Final'!#REF!="Muy Alta",'Mapa Final'!#REF!="Leve"),CONCATENATE("R8C",'Mapa Final'!#REF!),"")</f>
        <v>#REF!</v>
      </c>
      <c r="L13" s="10" t="e">
        <f>IF(AND('Mapa Final'!#REF!="Muy Alta",'Mapa Final'!#REF!="Leve"),CONCATENATE("R8C",'Mapa Final'!#REF!),"")</f>
        <v>#REF!</v>
      </c>
      <c r="M13" s="10" t="e">
        <f>IF(AND('Mapa Final'!#REF!="Muy Alta",'Mapa Final'!#REF!="Leve"),CONCATENATE("R8C",'Mapa Final'!#REF!),"")</f>
        <v>#REF!</v>
      </c>
      <c r="N13" s="10" t="e">
        <f>IF(AND('Mapa Final'!#REF!="Muy Alta",'Mapa Final'!#REF!="Leve"),CONCATENATE("R8C",'Mapa Final'!#REF!),"")</f>
        <v>#REF!</v>
      </c>
      <c r="O13" s="11" t="e">
        <f>IF(AND('Mapa Final'!#REF!="Muy Alta",'Mapa Final'!#REF!="Leve"),CONCATENATE("R8C",'Mapa Final'!#REF!),"")</f>
        <v>#REF!</v>
      </c>
      <c r="P13" s="9" t="e">
        <f>IF(AND('Mapa Final'!#REF!="Muy Alta",'Mapa Final'!#REF!="Menor"),CONCATENATE("R8C",'Mapa Final'!#REF!),"")</f>
        <v>#REF!</v>
      </c>
      <c r="Q13" s="10" t="e">
        <f>IF(AND('Mapa Final'!#REF!="Muy Alta",'Mapa Final'!#REF!="Menor"),CONCATENATE("R8C",'Mapa Final'!#REF!),"")</f>
        <v>#REF!</v>
      </c>
      <c r="R13" s="10" t="e">
        <f>IF(AND('Mapa Final'!#REF!="Muy Alta",'Mapa Final'!#REF!="Menor"),CONCATENATE("R8C",'Mapa Final'!#REF!),"")</f>
        <v>#REF!</v>
      </c>
      <c r="S13" s="10" t="e">
        <f>IF(AND('Mapa Final'!#REF!="Muy Alta",'Mapa Final'!#REF!="Menor"),CONCATENATE("R8C",'Mapa Final'!#REF!),"")</f>
        <v>#REF!</v>
      </c>
      <c r="T13" s="10" t="e">
        <f>IF(AND('Mapa Final'!#REF!="Muy Alta",'Mapa Final'!#REF!="Menor"),CONCATENATE("R8C",'Mapa Final'!#REF!),"")</f>
        <v>#REF!</v>
      </c>
      <c r="U13" s="11" t="e">
        <f>IF(AND('Mapa Final'!#REF!="Muy Alta",'Mapa Final'!#REF!="Menor"),CONCATENATE("R8C",'Mapa Final'!#REF!),"")</f>
        <v>#REF!</v>
      </c>
      <c r="V13" s="9" t="e">
        <f>IF(AND('Mapa Final'!#REF!="Muy Alta",'Mapa Final'!#REF!="Moderado"),CONCATENATE("R8C",'Mapa Final'!#REF!),"")</f>
        <v>#REF!</v>
      </c>
      <c r="W13" s="10" t="e">
        <f>IF(AND('Mapa Final'!#REF!="Muy Alta",'Mapa Final'!#REF!="Moderado"),CONCATENATE("R8C",'Mapa Final'!#REF!),"")</f>
        <v>#REF!</v>
      </c>
      <c r="X13" s="10" t="e">
        <f>IF(AND('Mapa Final'!#REF!="Muy Alta",'Mapa Final'!#REF!="Moderado"),CONCATENATE("R8C",'Mapa Final'!#REF!),"")</f>
        <v>#REF!</v>
      </c>
      <c r="Y13" s="10" t="e">
        <f>IF(AND('Mapa Final'!#REF!="Muy Alta",'Mapa Final'!#REF!="Moderado"),CONCATENATE("R8C",'Mapa Final'!#REF!),"")</f>
        <v>#REF!</v>
      </c>
      <c r="Z13" s="10" t="e">
        <f>IF(AND('Mapa Final'!#REF!="Muy Alta",'Mapa Final'!#REF!="Moderado"),CONCATENATE("R8C",'Mapa Final'!#REF!),"")</f>
        <v>#REF!</v>
      </c>
      <c r="AA13" s="11" t="e">
        <f>IF(AND('Mapa Final'!#REF!="Muy Alta",'Mapa Final'!#REF!="Moderado"),CONCATENATE("R8C",'Mapa Final'!#REF!),"")</f>
        <v>#REF!</v>
      </c>
      <c r="AB13" s="9" t="e">
        <f>IF(AND('Mapa Final'!#REF!="Muy Alta",'Mapa Final'!#REF!="Mayor"),CONCATENATE("R8C",'Mapa Final'!#REF!),"")</f>
        <v>#REF!</v>
      </c>
      <c r="AC13" s="10" t="e">
        <f>IF(AND('Mapa Final'!#REF!="Muy Alta",'Mapa Final'!#REF!="Mayor"),CONCATENATE("R8C",'Mapa Final'!#REF!),"")</f>
        <v>#REF!</v>
      </c>
      <c r="AD13" s="10" t="e">
        <f>IF(AND('Mapa Final'!#REF!="Muy Alta",'Mapa Final'!#REF!="Mayor"),CONCATENATE("R8C",'Mapa Final'!#REF!),"")</f>
        <v>#REF!</v>
      </c>
      <c r="AE13" s="10" t="e">
        <f>IF(AND('Mapa Final'!#REF!="Muy Alta",'Mapa Final'!#REF!="Mayor"),CONCATENATE("R8C",'Mapa Final'!#REF!),"")</f>
        <v>#REF!</v>
      </c>
      <c r="AF13" s="10" t="e">
        <f>IF(AND('Mapa Final'!#REF!="Muy Alta",'Mapa Final'!#REF!="Mayor"),CONCATENATE("R8C",'Mapa Final'!#REF!),"")</f>
        <v>#REF!</v>
      </c>
      <c r="AG13" s="11" t="e">
        <f>IF(AND('Mapa Final'!#REF!="Muy Alta",'Mapa Final'!#REF!="Mayor"),CONCATENATE("R8C",'Mapa Final'!#REF!),"")</f>
        <v>#REF!</v>
      </c>
      <c r="AH13" s="12" t="e">
        <f>IF(AND('Mapa Final'!#REF!="Muy Alta",'Mapa Final'!#REF!="Catastrófico"),CONCATENATE("R8C",'Mapa Final'!#REF!),"")</f>
        <v>#REF!</v>
      </c>
      <c r="AI13" s="13" t="e">
        <f>IF(AND('Mapa Final'!#REF!="Muy Alta",'Mapa Final'!#REF!="Catastrófico"),CONCATENATE("R8C",'Mapa Final'!#REF!),"")</f>
        <v>#REF!</v>
      </c>
      <c r="AJ13" s="13" t="e">
        <f>IF(AND('Mapa Final'!#REF!="Muy Alta",'Mapa Final'!#REF!="Catastrófico"),CONCATENATE("R8C",'Mapa Final'!#REF!),"")</f>
        <v>#REF!</v>
      </c>
      <c r="AK13" s="13" t="e">
        <f>IF(AND('Mapa Final'!#REF!="Muy Alta",'Mapa Final'!#REF!="Catastrófico"),CONCATENATE("R8C",'Mapa Final'!#REF!),"")</f>
        <v>#REF!</v>
      </c>
      <c r="AL13" s="13" t="e">
        <f>IF(AND('Mapa Final'!#REF!="Muy Alta",'Mapa Final'!#REF!="Catastrófico"),CONCATENATE("R8C",'Mapa Final'!#REF!),"")</f>
        <v>#REF!</v>
      </c>
      <c r="AM13" s="14" t="e">
        <f>IF(AND('Mapa Final'!#REF!="Muy Alta",'Mapa Final'!#REF!="Catastrófico"),CONCATENATE("R8C",'Mapa Final'!#REF!),"")</f>
        <v>#REF!</v>
      </c>
      <c r="AN13" s="1"/>
      <c r="AO13" s="223"/>
      <c r="AP13" s="202"/>
      <c r="AQ13" s="202"/>
      <c r="AR13" s="202"/>
      <c r="AS13" s="202"/>
      <c r="AT13" s="224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15" customHeight="1" x14ac:dyDescent="0.25">
      <c r="A14" s="1"/>
      <c r="B14" s="214"/>
      <c r="C14" s="202"/>
      <c r="D14" s="207"/>
      <c r="E14" s="201"/>
      <c r="F14" s="202"/>
      <c r="G14" s="202"/>
      <c r="H14" s="202"/>
      <c r="I14" s="207"/>
      <c r="J14" s="9" t="e">
        <f>IF(AND('Mapa Final'!#REF!="Muy Alta",'Mapa Final'!#REF!="Leve"),CONCATENATE("R9C",'Mapa Final'!#REF!),"")</f>
        <v>#REF!</v>
      </c>
      <c r="K14" s="10" t="e">
        <f>IF(AND('Mapa Final'!#REF!="Muy Alta",'Mapa Final'!#REF!="Leve"),CONCATENATE("R9C",'Mapa Final'!#REF!),"")</f>
        <v>#REF!</v>
      </c>
      <c r="L14" s="10" t="e">
        <f>IF(AND('Mapa Final'!#REF!="Muy Alta",'Mapa Final'!#REF!="Leve"),CONCATENATE("R9C",'Mapa Final'!#REF!),"")</f>
        <v>#REF!</v>
      </c>
      <c r="M14" s="10" t="e">
        <f>IF(AND('Mapa Final'!#REF!="Muy Alta",'Mapa Final'!#REF!="Leve"),CONCATENATE("R9C",'Mapa Final'!#REF!),"")</f>
        <v>#REF!</v>
      </c>
      <c r="N14" s="10" t="e">
        <f>IF(AND('Mapa Final'!#REF!="Muy Alta",'Mapa Final'!#REF!="Leve"),CONCATENATE("R9C",'Mapa Final'!#REF!),"")</f>
        <v>#REF!</v>
      </c>
      <c r="O14" s="11" t="e">
        <f>IF(AND('Mapa Final'!#REF!="Muy Alta",'Mapa Final'!#REF!="Leve"),CONCATENATE("R9C",'Mapa Final'!#REF!),"")</f>
        <v>#REF!</v>
      </c>
      <c r="P14" s="9" t="e">
        <f>IF(AND('Mapa Final'!#REF!="Muy Alta",'Mapa Final'!#REF!="Menor"),CONCATENATE("R9C",'Mapa Final'!#REF!),"")</f>
        <v>#REF!</v>
      </c>
      <c r="Q14" s="10" t="e">
        <f>IF(AND('Mapa Final'!#REF!="Muy Alta",'Mapa Final'!#REF!="Menor"),CONCATENATE("R9C",'Mapa Final'!#REF!),"")</f>
        <v>#REF!</v>
      </c>
      <c r="R14" s="10" t="e">
        <f>IF(AND('Mapa Final'!#REF!="Muy Alta",'Mapa Final'!#REF!="Menor"),CONCATENATE("R9C",'Mapa Final'!#REF!),"")</f>
        <v>#REF!</v>
      </c>
      <c r="S14" s="10" t="e">
        <f>IF(AND('Mapa Final'!#REF!="Muy Alta",'Mapa Final'!#REF!="Menor"),CONCATENATE("R9C",'Mapa Final'!#REF!),"")</f>
        <v>#REF!</v>
      </c>
      <c r="T14" s="10" t="e">
        <f>IF(AND('Mapa Final'!#REF!="Muy Alta",'Mapa Final'!#REF!="Menor"),CONCATENATE("R9C",'Mapa Final'!#REF!),"")</f>
        <v>#REF!</v>
      </c>
      <c r="U14" s="11" t="e">
        <f>IF(AND('Mapa Final'!#REF!="Muy Alta",'Mapa Final'!#REF!="Menor"),CONCATENATE("R9C",'Mapa Final'!#REF!),"")</f>
        <v>#REF!</v>
      </c>
      <c r="V14" s="9" t="e">
        <f>IF(AND('Mapa Final'!#REF!="Muy Alta",'Mapa Final'!#REF!="Moderado"),CONCATENATE("R9C",'Mapa Final'!#REF!),"")</f>
        <v>#REF!</v>
      </c>
      <c r="W14" s="10" t="e">
        <f>IF(AND('Mapa Final'!#REF!="Muy Alta",'Mapa Final'!#REF!="Moderado"),CONCATENATE("R9C",'Mapa Final'!#REF!),"")</f>
        <v>#REF!</v>
      </c>
      <c r="X14" s="10" t="e">
        <f>IF(AND('Mapa Final'!#REF!="Muy Alta",'Mapa Final'!#REF!="Moderado"),CONCATENATE("R9C",'Mapa Final'!#REF!),"")</f>
        <v>#REF!</v>
      </c>
      <c r="Y14" s="10" t="e">
        <f>IF(AND('Mapa Final'!#REF!="Muy Alta",'Mapa Final'!#REF!="Moderado"),CONCATENATE("R9C",'Mapa Final'!#REF!),"")</f>
        <v>#REF!</v>
      </c>
      <c r="Z14" s="10" t="e">
        <f>IF(AND('Mapa Final'!#REF!="Muy Alta",'Mapa Final'!#REF!="Moderado"),CONCATENATE("R9C",'Mapa Final'!#REF!),"")</f>
        <v>#REF!</v>
      </c>
      <c r="AA14" s="11" t="e">
        <f>IF(AND('Mapa Final'!#REF!="Muy Alta",'Mapa Final'!#REF!="Moderado"),CONCATENATE("R9C",'Mapa Final'!#REF!),"")</f>
        <v>#REF!</v>
      </c>
      <c r="AB14" s="9" t="e">
        <f>IF(AND('Mapa Final'!#REF!="Muy Alta",'Mapa Final'!#REF!="Mayor"),CONCATENATE("R9C",'Mapa Final'!#REF!),"")</f>
        <v>#REF!</v>
      </c>
      <c r="AC14" s="10" t="e">
        <f>IF(AND('Mapa Final'!#REF!="Muy Alta",'Mapa Final'!#REF!="Mayor"),CONCATENATE("R9C",'Mapa Final'!#REF!),"")</f>
        <v>#REF!</v>
      </c>
      <c r="AD14" s="10" t="e">
        <f>IF(AND('Mapa Final'!#REF!="Muy Alta",'Mapa Final'!#REF!="Mayor"),CONCATENATE("R9C",'Mapa Final'!#REF!),"")</f>
        <v>#REF!</v>
      </c>
      <c r="AE14" s="10" t="e">
        <f>IF(AND('Mapa Final'!#REF!="Muy Alta",'Mapa Final'!#REF!="Mayor"),CONCATENATE("R9C",'Mapa Final'!#REF!),"")</f>
        <v>#REF!</v>
      </c>
      <c r="AF14" s="10" t="e">
        <f>IF(AND('Mapa Final'!#REF!="Muy Alta",'Mapa Final'!#REF!="Mayor"),CONCATENATE("R9C",'Mapa Final'!#REF!),"")</f>
        <v>#REF!</v>
      </c>
      <c r="AG14" s="11" t="e">
        <f>IF(AND('Mapa Final'!#REF!="Muy Alta",'Mapa Final'!#REF!="Mayor"),CONCATENATE("R9C",'Mapa Final'!#REF!),"")</f>
        <v>#REF!</v>
      </c>
      <c r="AH14" s="12" t="e">
        <f>IF(AND('Mapa Final'!#REF!="Muy Alta",'Mapa Final'!#REF!="Catastrófico"),CONCATENATE("R9C",'Mapa Final'!#REF!),"")</f>
        <v>#REF!</v>
      </c>
      <c r="AI14" s="13" t="e">
        <f>IF(AND('Mapa Final'!#REF!="Muy Alta",'Mapa Final'!#REF!="Catastrófico"),CONCATENATE("R9C",'Mapa Final'!#REF!),"")</f>
        <v>#REF!</v>
      </c>
      <c r="AJ14" s="13" t="e">
        <f>IF(AND('Mapa Final'!#REF!="Muy Alta",'Mapa Final'!#REF!="Catastrófico"),CONCATENATE("R9C",'Mapa Final'!#REF!),"")</f>
        <v>#REF!</v>
      </c>
      <c r="AK14" s="13" t="e">
        <f>IF(AND('Mapa Final'!#REF!="Muy Alta",'Mapa Final'!#REF!="Catastrófico"),CONCATENATE("R9C",'Mapa Final'!#REF!),"")</f>
        <v>#REF!</v>
      </c>
      <c r="AL14" s="13" t="e">
        <f>IF(AND('Mapa Final'!#REF!="Muy Alta",'Mapa Final'!#REF!="Catastrófico"),CONCATENATE("R9C",'Mapa Final'!#REF!),"")</f>
        <v>#REF!</v>
      </c>
      <c r="AM14" s="14" t="e">
        <f>IF(AND('Mapa Final'!#REF!="Muy Alta",'Mapa Final'!#REF!="Catastrófico"),CONCATENATE("R9C",'Mapa Final'!#REF!),"")</f>
        <v>#REF!</v>
      </c>
      <c r="AN14" s="1"/>
      <c r="AO14" s="223"/>
      <c r="AP14" s="202"/>
      <c r="AQ14" s="202"/>
      <c r="AR14" s="202"/>
      <c r="AS14" s="202"/>
      <c r="AT14" s="224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15.75" customHeight="1" x14ac:dyDescent="0.25">
      <c r="A15" s="1"/>
      <c r="B15" s="214"/>
      <c r="C15" s="202"/>
      <c r="D15" s="207"/>
      <c r="E15" s="203"/>
      <c r="F15" s="204"/>
      <c r="G15" s="204"/>
      <c r="H15" s="204"/>
      <c r="I15" s="208"/>
      <c r="J15" s="15" t="e">
        <f>IF(AND('Mapa Final'!#REF!="Muy Alta",'Mapa Final'!#REF!="Leve"),CONCATENATE("R10C",'Mapa Final'!#REF!),"")</f>
        <v>#REF!</v>
      </c>
      <c r="K15" s="16" t="e">
        <f>IF(AND('Mapa Final'!#REF!="Muy Alta",'Mapa Final'!#REF!="Leve"),CONCATENATE("R10C",'Mapa Final'!#REF!),"")</f>
        <v>#REF!</v>
      </c>
      <c r="L15" s="16" t="e">
        <f>IF(AND('Mapa Final'!#REF!="Muy Alta",'Mapa Final'!#REF!="Leve"),CONCATENATE("R10C",'Mapa Final'!#REF!),"")</f>
        <v>#REF!</v>
      </c>
      <c r="M15" s="16" t="e">
        <f>IF(AND('Mapa Final'!#REF!="Muy Alta",'Mapa Final'!#REF!="Leve"),CONCATENATE("R10C",'Mapa Final'!#REF!),"")</f>
        <v>#REF!</v>
      </c>
      <c r="N15" s="16" t="e">
        <f>IF(AND('Mapa Final'!#REF!="Muy Alta",'Mapa Final'!#REF!="Leve"),CONCATENATE("R10C",'Mapa Final'!#REF!),"")</f>
        <v>#REF!</v>
      </c>
      <c r="O15" s="17" t="e">
        <f>IF(AND('Mapa Final'!#REF!="Muy Alta",'Mapa Final'!#REF!="Leve"),CONCATENATE("R10C",'Mapa Final'!#REF!),"")</f>
        <v>#REF!</v>
      </c>
      <c r="P15" s="9" t="e">
        <f>IF(AND('Mapa Final'!#REF!="Muy Alta",'Mapa Final'!#REF!="Menor"),CONCATENATE("R10C",'Mapa Final'!#REF!),"")</f>
        <v>#REF!</v>
      </c>
      <c r="Q15" s="10" t="e">
        <f>IF(AND('Mapa Final'!#REF!="Muy Alta",'Mapa Final'!#REF!="Menor"),CONCATENATE("R10C",'Mapa Final'!#REF!),"")</f>
        <v>#REF!</v>
      </c>
      <c r="R15" s="10" t="e">
        <f>IF(AND('Mapa Final'!#REF!="Muy Alta",'Mapa Final'!#REF!="Menor"),CONCATENATE("R10C",'Mapa Final'!#REF!),"")</f>
        <v>#REF!</v>
      </c>
      <c r="S15" s="10" t="e">
        <f>IF(AND('Mapa Final'!#REF!="Muy Alta",'Mapa Final'!#REF!="Menor"),CONCATENATE("R10C",'Mapa Final'!#REF!),"")</f>
        <v>#REF!</v>
      </c>
      <c r="T15" s="10" t="e">
        <f>IF(AND('Mapa Final'!#REF!="Muy Alta",'Mapa Final'!#REF!="Menor"),CONCATENATE("R10C",'Mapa Final'!#REF!),"")</f>
        <v>#REF!</v>
      </c>
      <c r="U15" s="11" t="e">
        <f>IF(AND('Mapa Final'!#REF!="Muy Alta",'Mapa Final'!#REF!="Menor"),CONCATENATE("R10C",'Mapa Final'!#REF!),"")</f>
        <v>#REF!</v>
      </c>
      <c r="V15" s="15" t="e">
        <f>IF(AND('Mapa Final'!#REF!="Muy Alta",'Mapa Final'!#REF!="Moderado"),CONCATENATE("R10C",'Mapa Final'!#REF!),"")</f>
        <v>#REF!</v>
      </c>
      <c r="W15" s="16" t="e">
        <f>IF(AND('Mapa Final'!#REF!="Muy Alta",'Mapa Final'!#REF!="Moderado"),CONCATENATE("R10C",'Mapa Final'!#REF!),"")</f>
        <v>#REF!</v>
      </c>
      <c r="X15" s="16" t="e">
        <f>IF(AND('Mapa Final'!#REF!="Muy Alta",'Mapa Final'!#REF!="Moderado"),CONCATENATE("R10C",'Mapa Final'!#REF!),"")</f>
        <v>#REF!</v>
      </c>
      <c r="Y15" s="16" t="e">
        <f>IF(AND('Mapa Final'!#REF!="Muy Alta",'Mapa Final'!#REF!="Moderado"),CONCATENATE("R10C",'Mapa Final'!#REF!),"")</f>
        <v>#REF!</v>
      </c>
      <c r="Z15" s="16" t="e">
        <f>IF(AND('Mapa Final'!#REF!="Muy Alta",'Mapa Final'!#REF!="Moderado"),CONCATENATE("R10C",'Mapa Final'!#REF!),"")</f>
        <v>#REF!</v>
      </c>
      <c r="AA15" s="17" t="e">
        <f>IF(AND('Mapa Final'!#REF!="Muy Alta",'Mapa Final'!#REF!="Moderado"),CONCATENATE("R10C",'Mapa Final'!#REF!),"")</f>
        <v>#REF!</v>
      </c>
      <c r="AB15" s="9" t="e">
        <f>IF(AND('Mapa Final'!#REF!="Muy Alta",'Mapa Final'!#REF!="Mayor"),CONCATENATE("R10C",'Mapa Final'!#REF!),"")</f>
        <v>#REF!</v>
      </c>
      <c r="AC15" s="10" t="e">
        <f>IF(AND('Mapa Final'!#REF!="Muy Alta",'Mapa Final'!#REF!="Mayor"),CONCATENATE("R10C",'Mapa Final'!#REF!),"")</f>
        <v>#REF!</v>
      </c>
      <c r="AD15" s="10" t="e">
        <f>IF(AND('Mapa Final'!#REF!="Muy Alta",'Mapa Final'!#REF!="Mayor"),CONCATENATE("R10C",'Mapa Final'!#REF!),"")</f>
        <v>#REF!</v>
      </c>
      <c r="AE15" s="10" t="e">
        <f>IF(AND('Mapa Final'!#REF!="Muy Alta",'Mapa Final'!#REF!="Mayor"),CONCATENATE("R10C",'Mapa Final'!#REF!),"")</f>
        <v>#REF!</v>
      </c>
      <c r="AF15" s="10" t="e">
        <f>IF(AND('Mapa Final'!#REF!="Muy Alta",'Mapa Final'!#REF!="Mayor"),CONCATENATE("R10C",'Mapa Final'!#REF!),"")</f>
        <v>#REF!</v>
      </c>
      <c r="AG15" s="11" t="e">
        <f>IF(AND('Mapa Final'!#REF!="Muy Alta",'Mapa Final'!#REF!="Mayor"),CONCATENATE("R10C",'Mapa Final'!#REF!),"")</f>
        <v>#REF!</v>
      </c>
      <c r="AH15" s="18" t="e">
        <f>IF(AND('Mapa Final'!#REF!="Muy Alta",'Mapa Final'!#REF!="Catastrófico"),CONCATENATE("R10C",'Mapa Final'!#REF!),"")</f>
        <v>#REF!</v>
      </c>
      <c r="AI15" s="19" t="e">
        <f>IF(AND('Mapa Final'!#REF!="Muy Alta",'Mapa Final'!#REF!="Catastrófico"),CONCATENATE("R10C",'Mapa Final'!#REF!),"")</f>
        <v>#REF!</v>
      </c>
      <c r="AJ15" s="19" t="e">
        <f>IF(AND('Mapa Final'!#REF!="Muy Alta",'Mapa Final'!#REF!="Catastrófico"),CONCATENATE("R10C",'Mapa Final'!#REF!),"")</f>
        <v>#REF!</v>
      </c>
      <c r="AK15" s="19" t="e">
        <f>IF(AND('Mapa Final'!#REF!="Muy Alta",'Mapa Final'!#REF!="Catastrófico"),CONCATENATE("R10C",'Mapa Final'!#REF!),"")</f>
        <v>#REF!</v>
      </c>
      <c r="AL15" s="19" t="e">
        <f>IF(AND('Mapa Final'!#REF!="Muy Alta",'Mapa Final'!#REF!="Catastrófico"),CONCATENATE("R10C",'Mapa Final'!#REF!),"")</f>
        <v>#REF!</v>
      </c>
      <c r="AM15" s="20" t="e">
        <f>IF(AND('Mapa Final'!#REF!="Muy Alta",'Mapa Final'!#REF!="Catastrófico"),CONCATENATE("R10C",'Mapa Final'!#REF!),"")</f>
        <v>#REF!</v>
      </c>
      <c r="AN15" s="1"/>
      <c r="AO15" s="225"/>
      <c r="AP15" s="226"/>
      <c r="AQ15" s="226"/>
      <c r="AR15" s="226"/>
      <c r="AS15" s="226"/>
      <c r="AT15" s="227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t="15" customHeight="1" x14ac:dyDescent="0.25">
      <c r="A16" s="1"/>
      <c r="B16" s="214"/>
      <c r="C16" s="202"/>
      <c r="D16" s="207"/>
      <c r="E16" s="232" t="s">
        <v>36</v>
      </c>
      <c r="F16" s="200"/>
      <c r="G16" s="200"/>
      <c r="H16" s="200"/>
      <c r="I16" s="200"/>
      <c r="J16" s="21" t="str">
        <f>IF(AND('Mapa Final'!$Y$16="Alta",'Mapa Final'!$AA$16="Leve"),CONCATENATE("R1C",'Mapa Final'!$O$16),"")</f>
        <v/>
      </c>
      <c r="K16" s="22" t="str">
        <f>IF(AND('Mapa Final'!$Y$17="Alta",'Mapa Final'!$AA$17="Leve"),CONCATENATE("R1C",'Mapa Final'!$O$17),"")</f>
        <v/>
      </c>
      <c r="L16" s="22" t="e">
        <f>IF(AND('Mapa Final'!#REF!="Alta",'Mapa Final'!#REF!="Leve"),CONCATENATE("R1C",'Mapa Final'!#REF!),"")</f>
        <v>#REF!</v>
      </c>
      <c r="M16" s="22" t="e">
        <f>IF(AND('Mapa Final'!#REF!="Alta",'Mapa Final'!#REF!="Leve"),CONCATENATE("R1C",'Mapa Final'!#REF!),"")</f>
        <v>#REF!</v>
      </c>
      <c r="N16" s="22" t="e">
        <f>IF(AND('Mapa Final'!#REF!="Alta",'Mapa Final'!#REF!="Leve"),CONCATENATE("R1C",'Mapa Final'!#REF!),"")</f>
        <v>#REF!</v>
      </c>
      <c r="O16" s="23" t="e">
        <f>IF(AND('Mapa Final'!#REF!="Alta",'Mapa Final'!#REF!="Leve"),CONCATENATE("R1C",'Mapa Final'!#REF!),"")</f>
        <v>#REF!</v>
      </c>
      <c r="P16" s="21" t="str">
        <f>IF(AND('Mapa Final'!$Y$16="Alta",'Mapa Final'!$AA$16="Menor"),CONCATENATE("R1C",'Mapa Final'!$O$16),"")</f>
        <v/>
      </c>
      <c r="Q16" s="22" t="str">
        <f>IF(AND('Mapa Final'!$Y$17="Alta",'Mapa Final'!$AA$17="Menor"),CONCATENATE("R1C",'Mapa Final'!$O$17),"")</f>
        <v/>
      </c>
      <c r="R16" s="22" t="e">
        <f>IF(AND('Mapa Final'!#REF!="Alta",'Mapa Final'!#REF!="Menor"),CONCATENATE("R1C",'Mapa Final'!#REF!),"")</f>
        <v>#REF!</v>
      </c>
      <c r="S16" s="22" t="e">
        <f>IF(AND('Mapa Final'!#REF!="Alta",'Mapa Final'!#REF!="Menor"),CONCATENATE("R1C",'Mapa Final'!#REF!),"")</f>
        <v>#REF!</v>
      </c>
      <c r="T16" s="22" t="e">
        <f>IF(AND('Mapa Final'!#REF!="Alta",'Mapa Final'!#REF!="Menor"),CONCATENATE("R1C",'Mapa Final'!#REF!),"")</f>
        <v>#REF!</v>
      </c>
      <c r="U16" s="23" t="e">
        <f>IF(AND('Mapa Final'!#REF!="Alta",'Mapa Final'!#REF!="Menor"),CONCATENATE("R1C",'Mapa Final'!#REF!),"")</f>
        <v>#REF!</v>
      </c>
      <c r="V16" s="3" t="str">
        <f>IF(AND('Mapa Final'!$Y$16="Alta",'Mapa Final'!$AA$16="Moderado"),CONCATENATE("R1C",'Mapa Final'!$O$16),"")</f>
        <v/>
      </c>
      <c r="W16" s="4" t="str">
        <f>IF(AND('Mapa Final'!$Y$17="Alta",'Mapa Final'!$AA$17="Moderado"),CONCATENATE("R1C",'Mapa Final'!$O$17),"")</f>
        <v/>
      </c>
      <c r="X16" s="4" t="e">
        <f>IF(AND('Mapa Final'!#REF!="Alta",'Mapa Final'!#REF!="Moderado"),CONCATENATE("R1C",'Mapa Final'!#REF!),"")</f>
        <v>#REF!</v>
      </c>
      <c r="Y16" s="4" t="e">
        <f>IF(AND('Mapa Final'!#REF!="Alta",'Mapa Final'!#REF!="Moderado"),CONCATENATE("R1C",'Mapa Final'!#REF!),"")</f>
        <v>#REF!</v>
      </c>
      <c r="Z16" s="4" t="e">
        <f>IF(AND('Mapa Final'!#REF!="Alta",'Mapa Final'!#REF!="Moderado"),CONCATENATE("R1C",'Mapa Final'!#REF!),"")</f>
        <v>#REF!</v>
      </c>
      <c r="AA16" s="5" t="e">
        <f>IF(AND('Mapa Final'!#REF!="Alta",'Mapa Final'!#REF!="Moderado"),CONCATENATE("R1C",'Mapa Final'!#REF!),"")</f>
        <v>#REF!</v>
      </c>
      <c r="AB16" s="3" t="str">
        <f>IF(AND('Mapa Final'!$Y$16="Alta",'Mapa Final'!$AA$16="Mayor"),CONCATENATE("R1C",'Mapa Final'!$O$16),"")</f>
        <v/>
      </c>
      <c r="AC16" s="4" t="str">
        <f>IF(AND('Mapa Final'!$Y$17="Alta",'Mapa Final'!$AA$17="Mayor"),CONCATENATE("R1C",'Mapa Final'!$O$17),"")</f>
        <v/>
      </c>
      <c r="AD16" s="4" t="e">
        <f>IF(AND('Mapa Final'!#REF!="Alta",'Mapa Final'!#REF!="Mayor"),CONCATENATE("R1C",'Mapa Final'!#REF!),"")</f>
        <v>#REF!</v>
      </c>
      <c r="AE16" s="4" t="e">
        <f>IF(AND('Mapa Final'!#REF!="Alta",'Mapa Final'!#REF!="Mayor"),CONCATENATE("R1C",'Mapa Final'!#REF!),"")</f>
        <v>#REF!</v>
      </c>
      <c r="AF16" s="4" t="e">
        <f>IF(AND('Mapa Final'!#REF!="Alta",'Mapa Final'!#REF!="Mayor"),CONCATENATE("R1C",'Mapa Final'!#REF!),"")</f>
        <v>#REF!</v>
      </c>
      <c r="AG16" s="5" t="e">
        <f>IF(AND('Mapa Final'!#REF!="Alta",'Mapa Final'!#REF!="Mayor"),CONCATENATE("R1C",'Mapa Final'!#REF!),"")</f>
        <v>#REF!</v>
      </c>
      <c r="AH16" s="6" t="str">
        <f>IF(AND('Mapa Final'!$Y$16="Alta",'Mapa Final'!$AA$16="Catastrófico"),CONCATENATE("R1C",'Mapa Final'!$O$16),"")</f>
        <v/>
      </c>
      <c r="AI16" s="7" t="str">
        <f>IF(AND('Mapa Final'!$Y$17="Alta",'Mapa Final'!$AA$17="Catastrófico"),CONCATENATE("R1C",'Mapa Final'!$O$17),"")</f>
        <v/>
      </c>
      <c r="AJ16" s="7" t="e">
        <f>IF(AND('Mapa Final'!#REF!="Alta",'Mapa Final'!#REF!="Catastrófico"),CONCATENATE("R1C",'Mapa Final'!#REF!),"")</f>
        <v>#REF!</v>
      </c>
      <c r="AK16" s="7" t="e">
        <f>IF(AND('Mapa Final'!#REF!="Alta",'Mapa Final'!#REF!="Catastrófico"),CONCATENATE("R1C",'Mapa Final'!#REF!),"")</f>
        <v>#REF!</v>
      </c>
      <c r="AL16" s="7" t="e">
        <f>IF(AND('Mapa Final'!#REF!="Alta",'Mapa Final'!#REF!="Catastrófico"),CONCATENATE("R1C",'Mapa Final'!#REF!),"")</f>
        <v>#REF!</v>
      </c>
      <c r="AM16" s="8" t="e">
        <f>IF(AND('Mapa Final'!#REF!="Alta",'Mapa Final'!#REF!="Catastrófico"),CONCATENATE("R1C",'Mapa Final'!#REF!),"")</f>
        <v>#REF!</v>
      </c>
      <c r="AN16" s="1"/>
      <c r="AO16" s="233" t="s">
        <v>37</v>
      </c>
      <c r="AP16" s="221"/>
      <c r="AQ16" s="221"/>
      <c r="AR16" s="221"/>
      <c r="AS16" s="221"/>
      <c r="AT16" s="222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t="15" customHeight="1" x14ac:dyDescent="0.25">
      <c r="A17" s="1"/>
      <c r="B17" s="214"/>
      <c r="C17" s="202"/>
      <c r="D17" s="207"/>
      <c r="E17" s="201"/>
      <c r="F17" s="202"/>
      <c r="G17" s="202"/>
      <c r="H17" s="202"/>
      <c r="I17" s="202"/>
      <c r="J17" s="24" t="str">
        <f>IF(AND('Mapa Final'!$Y$19="Alta",'Mapa Final'!$AA$19="Leve"),CONCATENATE("R2C",'Mapa Final'!$O$19),"")</f>
        <v/>
      </c>
      <c r="K17" s="25" t="e">
        <f>IF(AND('Mapa Final'!#REF!="Alta",'Mapa Final'!#REF!="Leve"),CONCATENATE("R2C",'Mapa Final'!#REF!),"")</f>
        <v>#REF!</v>
      </c>
      <c r="L17" s="25" t="e">
        <f>IF(AND('Mapa Final'!#REF!="Alta",'Mapa Final'!#REF!="Leve"),CONCATENATE("R2C",'Mapa Final'!#REF!),"")</f>
        <v>#REF!</v>
      </c>
      <c r="M17" s="25" t="e">
        <f>IF(AND('Mapa Final'!#REF!="Alta",'Mapa Final'!#REF!="Leve"),CONCATENATE("R2C",'Mapa Final'!#REF!),"")</f>
        <v>#REF!</v>
      </c>
      <c r="N17" s="25" t="str">
        <f>IF(AND('Mapa Final'!$Y$20="Alta",'Mapa Final'!$AA$20="Leve"),CONCATENATE("R2C",'Mapa Final'!$O$20),"")</f>
        <v/>
      </c>
      <c r="O17" s="26" t="str">
        <f>IF(AND('Mapa Final'!$Y$21="Alta",'Mapa Final'!$AA$21="Leve"),CONCATENATE("R2C",'Mapa Final'!$O$21),"")</f>
        <v/>
      </c>
      <c r="P17" s="24" t="str">
        <f>IF(AND('Mapa Final'!$Y$19="Alta",'Mapa Final'!$AA$19="Menor"),CONCATENATE("R2C",'Mapa Final'!$O$19),"")</f>
        <v/>
      </c>
      <c r="Q17" s="25" t="e">
        <f>IF(AND('Mapa Final'!#REF!="Alta",'Mapa Final'!#REF!="Menor"),CONCATENATE("R2C",'Mapa Final'!#REF!),"")</f>
        <v>#REF!</v>
      </c>
      <c r="R17" s="25" t="e">
        <f>IF(AND('Mapa Final'!#REF!="Alta",'Mapa Final'!#REF!="Menor"),CONCATENATE("R2C",'Mapa Final'!#REF!),"")</f>
        <v>#REF!</v>
      </c>
      <c r="S17" s="25" t="e">
        <f>IF(AND('Mapa Final'!#REF!="Alta",'Mapa Final'!#REF!="Menor"),CONCATENATE("R2C",'Mapa Final'!#REF!),"")</f>
        <v>#REF!</v>
      </c>
      <c r="T17" s="25" t="str">
        <f>IF(AND('Mapa Final'!$Y$20="Alta",'Mapa Final'!$AA$20="Menor"),CONCATENATE("R2C",'Mapa Final'!$O$20),"")</f>
        <v/>
      </c>
      <c r="U17" s="26" t="str">
        <f>IF(AND('Mapa Final'!$Y$21="Alta",'Mapa Final'!$AA$21="Menor"),CONCATENATE("R2C",'Mapa Final'!$O$21),"")</f>
        <v/>
      </c>
      <c r="V17" s="9" t="str">
        <f>IF(AND('Mapa Final'!$Y$19="Alta",'Mapa Final'!$AA$19="Moderado"),CONCATENATE("R2C",'Mapa Final'!$O$19),"")</f>
        <v/>
      </c>
      <c r="W17" s="10" t="e">
        <f>IF(AND('Mapa Final'!#REF!="Alta",'Mapa Final'!#REF!="Moderado"),CONCATENATE("R2C",'Mapa Final'!#REF!),"")</f>
        <v>#REF!</v>
      </c>
      <c r="X17" s="10" t="e">
        <f>IF(AND('Mapa Final'!#REF!="Alta",'Mapa Final'!#REF!="Moderado"),CONCATENATE("R2C",'Mapa Final'!#REF!),"")</f>
        <v>#REF!</v>
      </c>
      <c r="Y17" s="10" t="e">
        <f>IF(AND('Mapa Final'!#REF!="Alta",'Mapa Final'!#REF!="Moderado"),CONCATENATE("R2C",'Mapa Final'!#REF!),"")</f>
        <v>#REF!</v>
      </c>
      <c r="Z17" s="10" t="str">
        <f>IF(AND('Mapa Final'!$Y$20="Alta",'Mapa Final'!$AA$20="Moderado"),CONCATENATE("R2C",'Mapa Final'!$O$20),"")</f>
        <v/>
      </c>
      <c r="AA17" s="11" t="str">
        <f>IF(AND('Mapa Final'!$Y$21="Alta",'Mapa Final'!$AA$21="Moderado"),CONCATENATE("R2C",'Mapa Final'!$O$21),"")</f>
        <v/>
      </c>
      <c r="AB17" s="9" t="str">
        <f>IF(AND('Mapa Final'!$Y$19="Alta",'Mapa Final'!$AA$19="Mayor"),CONCATENATE("R2C",'Mapa Final'!$O$19),"")</f>
        <v/>
      </c>
      <c r="AC17" s="10" t="e">
        <f>IF(AND('Mapa Final'!#REF!="Alta",'Mapa Final'!#REF!="Mayor"),CONCATENATE("R2C",'Mapa Final'!#REF!),"")</f>
        <v>#REF!</v>
      </c>
      <c r="AD17" s="10" t="e">
        <f>IF(AND('Mapa Final'!#REF!="Alta",'Mapa Final'!#REF!="Mayor"),CONCATENATE("R2C",'Mapa Final'!#REF!),"")</f>
        <v>#REF!</v>
      </c>
      <c r="AE17" s="10" t="e">
        <f>IF(AND('Mapa Final'!#REF!="Alta",'Mapa Final'!#REF!="Mayor"),CONCATENATE("R2C",'Mapa Final'!#REF!),"")</f>
        <v>#REF!</v>
      </c>
      <c r="AF17" s="10" t="str">
        <f>IF(AND('Mapa Final'!$Y$20="Alta",'Mapa Final'!$AA$20="Mayor"),CONCATENATE("R2C",'Mapa Final'!$O$20),"")</f>
        <v/>
      </c>
      <c r="AG17" s="11" t="str">
        <f>IF(AND('Mapa Final'!$Y$21="Alta",'Mapa Final'!$AA$21="Mayor"),CONCATENATE("R2C",'Mapa Final'!$O$21),"")</f>
        <v/>
      </c>
      <c r="AH17" s="12" t="str">
        <f>IF(AND('Mapa Final'!$Y$19="Alta",'Mapa Final'!$AA$19="Catastrófico"),CONCATENATE("R2C",'Mapa Final'!$O$19),"")</f>
        <v/>
      </c>
      <c r="AI17" s="13" t="e">
        <f>IF(AND('Mapa Final'!#REF!="Alta",'Mapa Final'!#REF!="Catastrófico"),CONCATENATE("R2C",'Mapa Final'!#REF!),"")</f>
        <v>#REF!</v>
      </c>
      <c r="AJ17" s="13" t="e">
        <f>IF(AND('Mapa Final'!#REF!="Alta",'Mapa Final'!#REF!="Catastrófico"),CONCATENATE("R2C",'Mapa Final'!#REF!),"")</f>
        <v>#REF!</v>
      </c>
      <c r="AK17" s="13" t="e">
        <f>IF(AND('Mapa Final'!#REF!="Alta",'Mapa Final'!#REF!="Catastrófico"),CONCATENATE("R2C",'Mapa Final'!#REF!),"")</f>
        <v>#REF!</v>
      </c>
      <c r="AL17" s="13" t="str">
        <f>IF(AND('Mapa Final'!$Y$20="Alta",'Mapa Final'!$AA$20="Catastrófico"),CONCATENATE("R2C",'Mapa Final'!$O$20),"")</f>
        <v/>
      </c>
      <c r="AM17" s="14" t="str">
        <f>IF(AND('Mapa Final'!$Y$21="Alta",'Mapa Final'!$AA$21="Catastrófico"),CONCATENATE("R2C",'Mapa Final'!$O$21),"")</f>
        <v/>
      </c>
      <c r="AN17" s="1"/>
      <c r="AO17" s="223"/>
      <c r="AP17" s="202"/>
      <c r="AQ17" s="202"/>
      <c r="AR17" s="202"/>
      <c r="AS17" s="202"/>
      <c r="AT17" s="22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t="15" customHeight="1" x14ac:dyDescent="0.25">
      <c r="A18" s="1"/>
      <c r="B18" s="214"/>
      <c r="C18" s="202"/>
      <c r="D18" s="207"/>
      <c r="E18" s="201"/>
      <c r="F18" s="202"/>
      <c r="G18" s="202"/>
      <c r="H18" s="202"/>
      <c r="I18" s="202"/>
      <c r="J18" s="24" t="str">
        <f>IF(AND('Mapa Final'!$Y$22="Alta",'Mapa Final'!$AA$22="Leve"),CONCATENATE("R3C",'Mapa Final'!$O$22),"")</f>
        <v/>
      </c>
      <c r="K18" s="25" t="str">
        <f>IF(AND('Mapa Final'!$Y$23="Alta",'Mapa Final'!$AA$23="Leve"),CONCATENATE("R3C",'Mapa Final'!$O$23),"")</f>
        <v/>
      </c>
      <c r="L18" s="25" t="str">
        <f>IF(AND('Mapa Final'!$Y$24="Alta",'Mapa Final'!$AA$24="Leve"),CONCATENATE("R3C",'Mapa Final'!$O$24),"")</f>
        <v/>
      </c>
      <c r="M18" s="25" t="e">
        <f>IF(AND('Mapa Final'!#REF!="Alta",'Mapa Final'!#REF!="Leve"),CONCATENATE("R3C",'Mapa Final'!#REF!),"")</f>
        <v>#REF!</v>
      </c>
      <c r="N18" s="25" t="e">
        <f>IF(AND('Mapa Final'!#REF!="Alta",'Mapa Final'!#REF!="Leve"),CONCATENATE("R3C",'Mapa Final'!#REF!),"")</f>
        <v>#REF!</v>
      </c>
      <c r="O18" s="26" t="e">
        <f>IF(AND('Mapa Final'!#REF!="Alta",'Mapa Final'!#REF!="Leve"),CONCATENATE("R3C",'Mapa Final'!#REF!),"")</f>
        <v>#REF!</v>
      </c>
      <c r="P18" s="24" t="str">
        <f>IF(AND('Mapa Final'!$Y$22="Alta",'Mapa Final'!$AA$22="Menor"),CONCATENATE("R3C",'Mapa Final'!$O$22),"")</f>
        <v/>
      </c>
      <c r="Q18" s="25" t="str">
        <f>IF(AND('Mapa Final'!$Y$23="Alta",'Mapa Final'!$AA$23="Menor"),CONCATENATE("R3C",'Mapa Final'!$O$23),"")</f>
        <v/>
      </c>
      <c r="R18" s="25" t="str">
        <f>IF(AND('Mapa Final'!$Y$24="Alta",'Mapa Final'!$AA$24="Menor"),CONCATENATE("R3C",'Mapa Final'!$O$24),"")</f>
        <v/>
      </c>
      <c r="S18" s="25" t="e">
        <f>IF(AND('Mapa Final'!#REF!="Alta",'Mapa Final'!#REF!="Menor"),CONCATENATE("R3C",'Mapa Final'!#REF!),"")</f>
        <v>#REF!</v>
      </c>
      <c r="T18" s="25" t="e">
        <f>IF(AND('Mapa Final'!#REF!="Alta",'Mapa Final'!#REF!="Menor"),CONCATENATE("R3C",'Mapa Final'!#REF!),"")</f>
        <v>#REF!</v>
      </c>
      <c r="U18" s="26" t="e">
        <f>IF(AND('Mapa Final'!#REF!="Alta",'Mapa Final'!#REF!="Menor"),CONCATENATE("R3C",'Mapa Final'!#REF!),"")</f>
        <v>#REF!</v>
      </c>
      <c r="V18" s="9" t="str">
        <f>IF(AND('Mapa Final'!$Y$22="Alta",'Mapa Final'!$AA$22="Moderado"),CONCATENATE("R3C",'Mapa Final'!$O$22),"")</f>
        <v/>
      </c>
      <c r="W18" s="10" t="str">
        <f>IF(AND('Mapa Final'!$Y$23="Alta",'Mapa Final'!$AA$23="Moderado"),CONCATENATE("R3C",'Mapa Final'!$O$23),"")</f>
        <v/>
      </c>
      <c r="X18" s="10" t="str">
        <f>IF(AND('Mapa Final'!$Y$24="Alta",'Mapa Final'!$AA$24="Moderado"),CONCATENATE("R3C",'Mapa Final'!$O$24),"")</f>
        <v/>
      </c>
      <c r="Y18" s="10" t="e">
        <f>IF(AND('Mapa Final'!#REF!="Alta",'Mapa Final'!#REF!="Moderado"),CONCATENATE("R3C",'Mapa Final'!#REF!),"")</f>
        <v>#REF!</v>
      </c>
      <c r="Z18" s="10" t="e">
        <f>IF(AND('Mapa Final'!#REF!="Alta",'Mapa Final'!#REF!="Moderado"),CONCATENATE("R3C",'Mapa Final'!#REF!),"")</f>
        <v>#REF!</v>
      </c>
      <c r="AA18" s="11" t="e">
        <f>IF(AND('Mapa Final'!#REF!="Alta",'Mapa Final'!#REF!="Moderado"),CONCATENATE("R3C",'Mapa Final'!#REF!),"")</f>
        <v>#REF!</v>
      </c>
      <c r="AB18" s="9" t="str">
        <f>IF(AND('Mapa Final'!$Y$22="Alta",'Mapa Final'!$AA$22="Mayor"),CONCATENATE("R3C",'Mapa Final'!$O$22),"")</f>
        <v/>
      </c>
      <c r="AC18" s="10" t="str">
        <f>IF(AND('Mapa Final'!$Y$23="Alta",'Mapa Final'!$AA$23="Mayor"),CONCATENATE("R3C",'Mapa Final'!$O$23),"")</f>
        <v/>
      </c>
      <c r="AD18" s="10" t="str">
        <f>IF(AND('Mapa Final'!$Y$24="Alta",'Mapa Final'!$AA$24="Mayor"),CONCATENATE("R3C",'Mapa Final'!$O$24),"")</f>
        <v/>
      </c>
      <c r="AE18" s="10" t="e">
        <f>IF(AND('Mapa Final'!#REF!="Alta",'Mapa Final'!#REF!="Mayor"),CONCATENATE("R3C",'Mapa Final'!#REF!),"")</f>
        <v>#REF!</v>
      </c>
      <c r="AF18" s="10" t="e">
        <f>IF(AND('Mapa Final'!#REF!="Alta",'Mapa Final'!#REF!="Mayor"),CONCATENATE("R3C",'Mapa Final'!#REF!),"")</f>
        <v>#REF!</v>
      </c>
      <c r="AG18" s="11" t="e">
        <f>IF(AND('Mapa Final'!#REF!="Alta",'Mapa Final'!#REF!="Mayor"),CONCATENATE("R3C",'Mapa Final'!#REF!),"")</f>
        <v>#REF!</v>
      </c>
      <c r="AH18" s="12" t="str">
        <f>IF(AND('Mapa Final'!$Y$22="Alta",'Mapa Final'!$AA$22="Catastrófico"),CONCATENATE("R3C",'Mapa Final'!$O$22),"")</f>
        <v/>
      </c>
      <c r="AI18" s="13" t="str">
        <f>IF(AND('Mapa Final'!$Y$23="Alta",'Mapa Final'!$AA$23="Catastrófico"),CONCATENATE("R3C",'Mapa Final'!$O$23),"")</f>
        <v/>
      </c>
      <c r="AJ18" s="13" t="str">
        <f>IF(AND('Mapa Final'!$Y$24="Alta",'Mapa Final'!$AA$24="Catastrófico"),CONCATENATE("R3C",'Mapa Final'!$O$24),"")</f>
        <v/>
      </c>
      <c r="AK18" s="13" t="e">
        <f>IF(AND('Mapa Final'!#REF!="Alta",'Mapa Final'!#REF!="Catastrófico"),CONCATENATE("R3C",'Mapa Final'!#REF!),"")</f>
        <v>#REF!</v>
      </c>
      <c r="AL18" s="13" t="e">
        <f>IF(AND('Mapa Final'!#REF!="Alta",'Mapa Final'!#REF!="Catastrófico"),CONCATENATE("R3C",'Mapa Final'!#REF!),"")</f>
        <v>#REF!</v>
      </c>
      <c r="AM18" s="14" t="e">
        <f>IF(AND('Mapa Final'!#REF!="Alta",'Mapa Final'!#REF!="Catastrófico"),CONCATENATE("R3C",'Mapa Final'!#REF!),"")</f>
        <v>#REF!</v>
      </c>
      <c r="AN18" s="1"/>
      <c r="AO18" s="223"/>
      <c r="AP18" s="202"/>
      <c r="AQ18" s="202"/>
      <c r="AR18" s="202"/>
      <c r="AS18" s="202"/>
      <c r="AT18" s="22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t="15" customHeight="1" x14ac:dyDescent="0.25">
      <c r="A19" s="1"/>
      <c r="B19" s="214"/>
      <c r="C19" s="202"/>
      <c r="D19" s="207"/>
      <c r="E19" s="201"/>
      <c r="F19" s="202"/>
      <c r="G19" s="202"/>
      <c r="H19" s="202"/>
      <c r="I19" s="202"/>
      <c r="J19" s="24" t="str">
        <f>IF(AND('Mapa Final'!$Y$25="Alta",'Mapa Final'!$AA$25="Leve"),CONCATENATE("R4C",'Mapa Final'!$O$25),"")</f>
        <v/>
      </c>
      <c r="K19" s="25" t="str">
        <f>IF(AND('Mapa Final'!$Y$26="Alta",'Mapa Final'!$AA$26="Leve"),CONCATENATE("R4C",'Mapa Final'!$O$26),"")</f>
        <v/>
      </c>
      <c r="L19" s="25" t="e">
        <f>IF(AND('Mapa Final'!#REF!="Alta",'Mapa Final'!#REF!="Leve"),CONCATENATE("R4C",'Mapa Final'!#REF!),"")</f>
        <v>#REF!</v>
      </c>
      <c r="M19" s="25" t="str">
        <f>IF(AND('Mapa Final'!$Y$27="Alta",'Mapa Final'!$AA$27="Leve"),CONCATENATE("R4C",'Mapa Final'!$O$27),"")</f>
        <v/>
      </c>
      <c r="N19" s="25" t="e">
        <f>IF(AND('Mapa Final'!#REF!="Alta",'Mapa Final'!#REF!="Leve"),CONCATENATE("R4C",'Mapa Final'!#REF!),"")</f>
        <v>#REF!</v>
      </c>
      <c r="O19" s="26" t="e">
        <f>IF(AND('Mapa Final'!#REF!="Alta",'Mapa Final'!#REF!="Leve"),CONCATENATE("R4C",'Mapa Final'!#REF!),"")</f>
        <v>#REF!</v>
      </c>
      <c r="P19" s="24" t="str">
        <f>IF(AND('Mapa Final'!$Y$25="Alta",'Mapa Final'!$AA$25="Menor"),CONCATENATE("R4C",'Mapa Final'!$O$25),"")</f>
        <v/>
      </c>
      <c r="Q19" s="25" t="str">
        <f>IF(AND('Mapa Final'!$Y$26="Alta",'Mapa Final'!$AA$26="Menor"),CONCATENATE("R4C",'Mapa Final'!$O$26),"")</f>
        <v/>
      </c>
      <c r="R19" s="25" t="e">
        <f>IF(AND('Mapa Final'!#REF!="Alta",'Mapa Final'!#REF!="Menor"),CONCATENATE("R4C",'Mapa Final'!#REF!),"")</f>
        <v>#REF!</v>
      </c>
      <c r="S19" s="25" t="str">
        <f>IF(AND('Mapa Final'!$Y$27="Alta",'Mapa Final'!$AA$27="Menor"),CONCATENATE("R4C",'Mapa Final'!$O$27),"")</f>
        <v/>
      </c>
      <c r="T19" s="25" t="e">
        <f>IF(AND('Mapa Final'!#REF!="Alta",'Mapa Final'!#REF!="Menor"),CONCATENATE("R4C",'Mapa Final'!#REF!),"")</f>
        <v>#REF!</v>
      </c>
      <c r="U19" s="26" t="e">
        <f>IF(AND('Mapa Final'!#REF!="Alta",'Mapa Final'!#REF!="Menor"),CONCATENATE("R4C",'Mapa Final'!#REF!),"")</f>
        <v>#REF!</v>
      </c>
      <c r="V19" s="9" t="str">
        <f>IF(AND('Mapa Final'!$Y$25="Alta",'Mapa Final'!$AA$25="Moderado"),CONCATENATE("R4C",'Mapa Final'!$O$25),"")</f>
        <v/>
      </c>
      <c r="W19" s="10" t="str">
        <f>IF(AND('Mapa Final'!$Y$26="Alta",'Mapa Final'!$AA$26="Moderado"),CONCATENATE("R4C",'Mapa Final'!$O$26),"")</f>
        <v/>
      </c>
      <c r="X19" s="10" t="e">
        <f>IF(AND('Mapa Final'!#REF!="Alta",'Mapa Final'!#REF!="Moderado"),CONCATENATE("R4C",'Mapa Final'!#REF!),"")</f>
        <v>#REF!</v>
      </c>
      <c r="Y19" s="10" t="str">
        <f>IF(AND('Mapa Final'!$Y$27="Alta",'Mapa Final'!$AA$27="Moderado"),CONCATENATE("R4C",'Mapa Final'!$O$27),"")</f>
        <v/>
      </c>
      <c r="Z19" s="10" t="e">
        <f>IF(AND('Mapa Final'!#REF!="Alta",'Mapa Final'!#REF!="Moderado"),CONCATENATE("R4C",'Mapa Final'!#REF!),"")</f>
        <v>#REF!</v>
      </c>
      <c r="AA19" s="11" t="e">
        <f>IF(AND('Mapa Final'!#REF!="Alta",'Mapa Final'!#REF!="Moderado"),CONCATENATE("R4C",'Mapa Final'!#REF!),"")</f>
        <v>#REF!</v>
      </c>
      <c r="AB19" s="9" t="str">
        <f>IF(AND('Mapa Final'!$Y$25="Alta",'Mapa Final'!$AA$25="Mayor"),CONCATENATE("R4C",'Mapa Final'!$O$25),"")</f>
        <v/>
      </c>
      <c r="AC19" s="10" t="str">
        <f>IF(AND('Mapa Final'!$Y$26="Alta",'Mapa Final'!$AA$26="Mayor"),CONCATENATE("R4C",'Mapa Final'!$O$26),"")</f>
        <v/>
      </c>
      <c r="AD19" s="10" t="e">
        <f>IF(AND('Mapa Final'!#REF!="Alta",'Mapa Final'!#REF!="Mayor"),CONCATENATE("R4C",'Mapa Final'!#REF!),"")</f>
        <v>#REF!</v>
      </c>
      <c r="AE19" s="10" t="str">
        <f>IF(AND('Mapa Final'!$Y$27="Alta",'Mapa Final'!$AA$27="Mayor"),CONCATENATE("R4C",'Mapa Final'!$O$27),"")</f>
        <v/>
      </c>
      <c r="AF19" s="10" t="e">
        <f>IF(AND('Mapa Final'!#REF!="Alta",'Mapa Final'!#REF!="Mayor"),CONCATENATE("R4C",'Mapa Final'!#REF!),"")</f>
        <v>#REF!</v>
      </c>
      <c r="AG19" s="11" t="e">
        <f>IF(AND('Mapa Final'!#REF!="Alta",'Mapa Final'!#REF!="Mayor"),CONCATENATE("R4C",'Mapa Final'!#REF!),"")</f>
        <v>#REF!</v>
      </c>
      <c r="AH19" s="12" t="str">
        <f>IF(AND('Mapa Final'!$Y$25="Alta",'Mapa Final'!$AA$25="Catastrófico"),CONCATENATE("R4C",'Mapa Final'!$O$25),"")</f>
        <v/>
      </c>
      <c r="AI19" s="13" t="str">
        <f>IF(AND('Mapa Final'!$Y$26="Alta",'Mapa Final'!$AA$26="Catastrófico"),CONCATENATE("R4C",'Mapa Final'!$O$26),"")</f>
        <v/>
      </c>
      <c r="AJ19" s="13" t="e">
        <f>IF(AND('Mapa Final'!#REF!="Alta",'Mapa Final'!#REF!="Catastrófico"),CONCATENATE("R4C",'Mapa Final'!#REF!),"")</f>
        <v>#REF!</v>
      </c>
      <c r="AK19" s="13" t="str">
        <f>IF(AND('Mapa Final'!$Y$27="Alta",'Mapa Final'!$AA$27="Catastrófico"),CONCATENATE("R4C",'Mapa Final'!$O$27),"")</f>
        <v/>
      </c>
      <c r="AL19" s="13" t="e">
        <f>IF(AND('Mapa Final'!#REF!="Alta",'Mapa Final'!#REF!="Catastrófico"),CONCATENATE("R4C",'Mapa Final'!#REF!),"")</f>
        <v>#REF!</v>
      </c>
      <c r="AM19" s="14" t="e">
        <f>IF(AND('Mapa Final'!#REF!="Alta",'Mapa Final'!#REF!="Catastrófico"),CONCATENATE("R4C",'Mapa Final'!#REF!),"")</f>
        <v>#REF!</v>
      </c>
      <c r="AN19" s="1"/>
      <c r="AO19" s="223"/>
      <c r="AP19" s="202"/>
      <c r="AQ19" s="202"/>
      <c r="AR19" s="202"/>
      <c r="AS19" s="202"/>
      <c r="AT19" s="22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t="15" customHeight="1" x14ac:dyDescent="0.25">
      <c r="A20" s="1"/>
      <c r="B20" s="214"/>
      <c r="C20" s="202"/>
      <c r="D20" s="207"/>
      <c r="E20" s="201"/>
      <c r="F20" s="202"/>
      <c r="G20" s="202"/>
      <c r="H20" s="202"/>
      <c r="I20" s="202"/>
      <c r="J20" s="24" t="str">
        <f>IF(AND('Mapa Final'!$Y$28="Alta",'Mapa Final'!$AA$28="Leve"),CONCATENATE("R5C",'Mapa Final'!$O$28),"")</f>
        <v/>
      </c>
      <c r="K20" s="25" t="str">
        <f>IF(AND('Mapa Final'!$Y$29="Alta",'Mapa Final'!$AA$29="Leve"),CONCATENATE("R5C",'Mapa Final'!$O$29),"")</f>
        <v/>
      </c>
      <c r="L20" s="25" t="str">
        <f>IF(AND('Mapa Final'!$Y$30="Alta",'Mapa Final'!$AA$30="Leve"),CONCATENATE("R5C",'Mapa Final'!$O$30),"")</f>
        <v/>
      </c>
      <c r="M20" s="25" t="e">
        <f>IF(AND('Mapa Final'!#REF!="Alta",'Mapa Final'!#REF!="Leve"),CONCATENATE("R5C",'Mapa Final'!#REF!),"")</f>
        <v>#REF!</v>
      </c>
      <c r="N20" s="25" t="e">
        <f>IF(AND('Mapa Final'!#REF!="Alta",'Mapa Final'!#REF!="Leve"),CONCATENATE("R5C",'Mapa Final'!#REF!),"")</f>
        <v>#REF!</v>
      </c>
      <c r="O20" s="26" t="e">
        <f>IF(AND('Mapa Final'!#REF!="Alta",'Mapa Final'!#REF!="Leve"),CONCATENATE("R5C",'Mapa Final'!#REF!),"")</f>
        <v>#REF!</v>
      </c>
      <c r="P20" s="24" t="str">
        <f>IF(AND('Mapa Final'!$Y$28="Alta",'Mapa Final'!$AA$28="Menor"),CONCATENATE("R5C",'Mapa Final'!$O$28),"")</f>
        <v/>
      </c>
      <c r="Q20" s="25" t="str">
        <f>IF(AND('Mapa Final'!$Y$29="Alta",'Mapa Final'!$AA$29="Menor"),CONCATENATE("R5C",'Mapa Final'!$O$29),"")</f>
        <v/>
      </c>
      <c r="R20" s="25" t="str">
        <f>IF(AND('Mapa Final'!$Y$30="Alta",'Mapa Final'!$AA$30="Menor"),CONCATENATE("R5C",'Mapa Final'!$O$30),"")</f>
        <v/>
      </c>
      <c r="S20" s="25" t="e">
        <f>IF(AND('Mapa Final'!#REF!="Alta",'Mapa Final'!#REF!="Menor"),CONCATENATE("R5C",'Mapa Final'!#REF!),"")</f>
        <v>#REF!</v>
      </c>
      <c r="T20" s="25" t="e">
        <f>IF(AND('Mapa Final'!#REF!="Alta",'Mapa Final'!#REF!="Menor"),CONCATENATE("R5C",'Mapa Final'!#REF!),"")</f>
        <v>#REF!</v>
      </c>
      <c r="U20" s="26" t="e">
        <f>IF(AND('Mapa Final'!#REF!="Alta",'Mapa Final'!#REF!="Menor"),CONCATENATE("R5C",'Mapa Final'!#REF!),"")</f>
        <v>#REF!</v>
      </c>
      <c r="V20" s="9" t="str">
        <f>IF(AND('Mapa Final'!$Y$28="Alta",'Mapa Final'!$AA$28="Moderado"),CONCATENATE("R5C",'Mapa Final'!$O$28),"")</f>
        <v/>
      </c>
      <c r="W20" s="10" t="str">
        <f>IF(AND('Mapa Final'!$Y$29="Alta",'Mapa Final'!$AA$29="Moderado"),CONCATENATE("R5C",'Mapa Final'!$O$29),"")</f>
        <v/>
      </c>
      <c r="X20" s="10" t="str">
        <f>IF(AND('Mapa Final'!$Y$30="Alta",'Mapa Final'!$AA$30="Moderado"),CONCATENATE("R5C",'Mapa Final'!$O$30),"")</f>
        <v/>
      </c>
      <c r="Y20" s="10" t="e">
        <f>IF(AND('Mapa Final'!#REF!="Alta",'Mapa Final'!#REF!="Moderado"),CONCATENATE("R5C",'Mapa Final'!#REF!),"")</f>
        <v>#REF!</v>
      </c>
      <c r="Z20" s="10" t="e">
        <f>IF(AND('Mapa Final'!#REF!="Alta",'Mapa Final'!#REF!="Moderado"),CONCATENATE("R5C",'Mapa Final'!#REF!),"")</f>
        <v>#REF!</v>
      </c>
      <c r="AA20" s="11" t="e">
        <f>IF(AND('Mapa Final'!#REF!="Alta",'Mapa Final'!#REF!="Moderado"),CONCATENATE("R5C",'Mapa Final'!#REF!),"")</f>
        <v>#REF!</v>
      </c>
      <c r="AB20" s="9" t="str">
        <f>IF(AND('Mapa Final'!$Y$28="Alta",'Mapa Final'!$AA$28="Mayor"),CONCATENATE("R5C",'Mapa Final'!$O$28),"")</f>
        <v/>
      </c>
      <c r="AC20" s="10" t="str">
        <f>IF(AND('Mapa Final'!$Y$29="Alta",'Mapa Final'!$AA$29="Mayor"),CONCATENATE("R5C",'Mapa Final'!$O$29),"")</f>
        <v/>
      </c>
      <c r="AD20" s="10" t="str">
        <f>IF(AND('Mapa Final'!$Y$30="Alta",'Mapa Final'!$AA$30="Mayor"),CONCATENATE("R5C",'Mapa Final'!$O$30),"")</f>
        <v/>
      </c>
      <c r="AE20" s="10" t="e">
        <f>IF(AND('Mapa Final'!#REF!="Alta",'Mapa Final'!#REF!="Mayor"),CONCATENATE("R5C",'Mapa Final'!#REF!),"")</f>
        <v>#REF!</v>
      </c>
      <c r="AF20" s="10" t="e">
        <f>IF(AND('Mapa Final'!#REF!="Alta",'Mapa Final'!#REF!="Mayor"),CONCATENATE("R5C",'Mapa Final'!#REF!),"")</f>
        <v>#REF!</v>
      </c>
      <c r="AG20" s="11" t="e">
        <f>IF(AND('Mapa Final'!#REF!="Alta",'Mapa Final'!#REF!="Mayor"),CONCATENATE("R5C",'Mapa Final'!#REF!),"")</f>
        <v>#REF!</v>
      </c>
      <c r="AH20" s="12" t="str">
        <f>IF(AND('Mapa Final'!$Y$28="Alta",'Mapa Final'!$AA$28="Catastrófico"),CONCATENATE("R5C",'Mapa Final'!$O$28),"")</f>
        <v/>
      </c>
      <c r="AI20" s="13" t="str">
        <f>IF(AND('Mapa Final'!$Y$29="Alta",'Mapa Final'!$AA$29="Catastrófico"),CONCATENATE("R5C",'Mapa Final'!$O$29),"")</f>
        <v/>
      </c>
      <c r="AJ20" s="13" t="str">
        <f>IF(AND('Mapa Final'!$Y$30="Alta",'Mapa Final'!$AA$30="Catastrófico"),CONCATENATE("R5C",'Mapa Final'!$O$30),"")</f>
        <v/>
      </c>
      <c r="AK20" s="13" t="e">
        <f>IF(AND('Mapa Final'!#REF!="Alta",'Mapa Final'!#REF!="Catastrófico"),CONCATENATE("R5C",'Mapa Final'!#REF!),"")</f>
        <v>#REF!</v>
      </c>
      <c r="AL20" s="13" t="e">
        <f>IF(AND('Mapa Final'!#REF!="Alta",'Mapa Final'!#REF!="Catastrófico"),CONCATENATE("R5C",'Mapa Final'!#REF!),"")</f>
        <v>#REF!</v>
      </c>
      <c r="AM20" s="14" t="e">
        <f>IF(AND('Mapa Final'!#REF!="Alta",'Mapa Final'!#REF!="Catastrófico"),CONCATENATE("R5C",'Mapa Final'!#REF!),"")</f>
        <v>#REF!</v>
      </c>
      <c r="AN20" s="1"/>
      <c r="AO20" s="223"/>
      <c r="AP20" s="202"/>
      <c r="AQ20" s="202"/>
      <c r="AR20" s="202"/>
      <c r="AS20" s="202"/>
      <c r="AT20" s="22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t="15" customHeight="1" x14ac:dyDescent="0.25">
      <c r="A21" s="1"/>
      <c r="B21" s="214"/>
      <c r="C21" s="202"/>
      <c r="D21" s="207"/>
      <c r="E21" s="201"/>
      <c r="F21" s="202"/>
      <c r="G21" s="202"/>
      <c r="H21" s="202"/>
      <c r="I21" s="202"/>
      <c r="J21" s="24" t="str">
        <f>IF(AND('Mapa Final'!$Y$31="Alta",'Mapa Final'!$AA$31="Leve"),CONCATENATE("R6C",'Mapa Final'!$O$31),"")</f>
        <v/>
      </c>
      <c r="K21" s="25" t="str">
        <f>IF(AND('Mapa Final'!$Y$32="Alta",'Mapa Final'!$AA$32="Leve"),CONCATENATE("R6C",'Mapa Final'!$O$32),"")</f>
        <v/>
      </c>
      <c r="L21" s="25" t="str">
        <f>IF(AND('Mapa Final'!$Y$33="Alta",'Mapa Final'!$AA$33="Leve"),CONCATENATE("R6C",'Mapa Final'!$O$33),"")</f>
        <v/>
      </c>
      <c r="M21" s="25" t="e">
        <f>IF(AND('Mapa Final'!#REF!="Alta",'Mapa Final'!#REF!="Leve"),CONCATENATE("R6C",'Mapa Final'!#REF!),"")</f>
        <v>#REF!</v>
      </c>
      <c r="N21" s="25" t="e">
        <f>IF(AND('Mapa Final'!#REF!="Alta",'Mapa Final'!#REF!="Leve"),CONCATENATE("R6C",'Mapa Final'!#REF!),"")</f>
        <v>#REF!</v>
      </c>
      <c r="O21" s="26" t="e">
        <f>IF(AND('Mapa Final'!#REF!="Alta",'Mapa Final'!#REF!="Leve"),CONCATENATE("R6C",'Mapa Final'!#REF!),"")</f>
        <v>#REF!</v>
      </c>
      <c r="P21" s="24" t="str">
        <f>IF(AND('Mapa Final'!$Y$31="Alta",'Mapa Final'!$AA$31="Menor"),CONCATENATE("R6C",'Mapa Final'!$O$31),"")</f>
        <v/>
      </c>
      <c r="Q21" s="25" t="str">
        <f>IF(AND('Mapa Final'!$Y$32="Alta",'Mapa Final'!$AA$32="Menor"),CONCATENATE("R6C",'Mapa Final'!$O$32),"")</f>
        <v/>
      </c>
      <c r="R21" s="25" t="str">
        <f>IF(AND('Mapa Final'!$Y$33="Alta",'Mapa Final'!$AA$33="Menor"),CONCATENATE("R6C",'Mapa Final'!$O$33),"")</f>
        <v/>
      </c>
      <c r="S21" s="25" t="e">
        <f>IF(AND('Mapa Final'!#REF!="Alta",'Mapa Final'!#REF!="Menor"),CONCATENATE("R6C",'Mapa Final'!#REF!),"")</f>
        <v>#REF!</v>
      </c>
      <c r="T21" s="25" t="e">
        <f>IF(AND('Mapa Final'!#REF!="Alta",'Mapa Final'!#REF!="Menor"),CONCATENATE("R6C",'Mapa Final'!#REF!),"")</f>
        <v>#REF!</v>
      </c>
      <c r="U21" s="26" t="e">
        <f>IF(AND('Mapa Final'!#REF!="Alta",'Mapa Final'!#REF!="Menor"),CONCATENATE("R6C",'Mapa Final'!#REF!),"")</f>
        <v>#REF!</v>
      </c>
      <c r="V21" s="9" t="str">
        <f>IF(AND('Mapa Final'!$Y$31="Alta",'Mapa Final'!$AA$31="Moderado"),CONCATENATE("R6C",'Mapa Final'!$O$31),"")</f>
        <v/>
      </c>
      <c r="W21" s="10" t="str">
        <f>IF(AND('Mapa Final'!$Y$32="Alta",'Mapa Final'!$AA$32="Moderado"),CONCATENATE("R6C",'Mapa Final'!$O$32),"")</f>
        <v/>
      </c>
      <c r="X21" s="10" t="str">
        <f>IF(AND('Mapa Final'!$Y$33="Alta",'Mapa Final'!$AA$33="Moderado"),CONCATENATE("R6C",'Mapa Final'!$O$33),"")</f>
        <v/>
      </c>
      <c r="Y21" s="10" t="e">
        <f>IF(AND('Mapa Final'!#REF!="Alta",'Mapa Final'!#REF!="Moderado"),CONCATENATE("R6C",'Mapa Final'!#REF!),"")</f>
        <v>#REF!</v>
      </c>
      <c r="Z21" s="10" t="e">
        <f>IF(AND('Mapa Final'!#REF!="Alta",'Mapa Final'!#REF!="Moderado"),CONCATENATE("R6C",'Mapa Final'!#REF!),"")</f>
        <v>#REF!</v>
      </c>
      <c r="AA21" s="11" t="e">
        <f>IF(AND('Mapa Final'!#REF!="Alta",'Mapa Final'!#REF!="Moderado"),CONCATENATE("R6C",'Mapa Final'!#REF!),"")</f>
        <v>#REF!</v>
      </c>
      <c r="AB21" s="9" t="str">
        <f>IF(AND('Mapa Final'!$Y$31="Alta",'Mapa Final'!$AA$31="Mayor"),CONCATENATE("R6C",'Mapa Final'!$O$31),"")</f>
        <v/>
      </c>
      <c r="AC21" s="10" t="str">
        <f>IF(AND('Mapa Final'!$Y$32="Alta",'Mapa Final'!$AA$32="Mayor"),CONCATENATE("R6C",'Mapa Final'!$O$32),"")</f>
        <v/>
      </c>
      <c r="AD21" s="10" t="str">
        <f>IF(AND('Mapa Final'!$Y$33="Alta",'Mapa Final'!$AA$33="Mayor"),CONCATENATE("R6C",'Mapa Final'!$O$33),"")</f>
        <v/>
      </c>
      <c r="AE21" s="10" t="e">
        <f>IF(AND('Mapa Final'!#REF!="Alta",'Mapa Final'!#REF!="Mayor"),CONCATENATE("R6C",'Mapa Final'!#REF!),"")</f>
        <v>#REF!</v>
      </c>
      <c r="AF21" s="10" t="e">
        <f>IF(AND('Mapa Final'!#REF!="Alta",'Mapa Final'!#REF!="Mayor"),CONCATENATE("R6C",'Mapa Final'!#REF!),"")</f>
        <v>#REF!</v>
      </c>
      <c r="AG21" s="11" t="e">
        <f>IF(AND('Mapa Final'!#REF!="Alta",'Mapa Final'!#REF!="Mayor"),CONCATENATE("R6C",'Mapa Final'!#REF!),"")</f>
        <v>#REF!</v>
      </c>
      <c r="AH21" s="12" t="str">
        <f>IF(AND('Mapa Final'!$Y$31="Alta",'Mapa Final'!$AA$31="Catastrófico"),CONCATENATE("R6C",'Mapa Final'!$O$31),"")</f>
        <v/>
      </c>
      <c r="AI21" s="13" t="str">
        <f>IF(AND('Mapa Final'!$Y$32="Alta",'Mapa Final'!$AA$32="Catastrófico"),CONCATENATE("R6C",'Mapa Final'!$O$32),"")</f>
        <v/>
      </c>
      <c r="AJ21" s="13" t="str">
        <f>IF(AND('Mapa Final'!$Y$33="Alta",'Mapa Final'!$AA$33="Catastrófico"),CONCATENATE("R6C",'Mapa Final'!$O$33),"")</f>
        <v/>
      </c>
      <c r="AK21" s="13" t="e">
        <f>IF(AND('Mapa Final'!#REF!="Alta",'Mapa Final'!#REF!="Catastrófico"),CONCATENATE("R6C",'Mapa Final'!#REF!),"")</f>
        <v>#REF!</v>
      </c>
      <c r="AL21" s="13" t="e">
        <f>IF(AND('Mapa Final'!#REF!="Alta",'Mapa Final'!#REF!="Catastrófico"),CONCATENATE("R6C",'Mapa Final'!#REF!),"")</f>
        <v>#REF!</v>
      </c>
      <c r="AM21" s="14" t="e">
        <f>IF(AND('Mapa Final'!#REF!="Alta",'Mapa Final'!#REF!="Catastrófico"),CONCATENATE("R6C",'Mapa Final'!#REF!),"")</f>
        <v>#REF!</v>
      </c>
      <c r="AN21" s="1"/>
      <c r="AO21" s="223"/>
      <c r="AP21" s="202"/>
      <c r="AQ21" s="202"/>
      <c r="AR21" s="202"/>
      <c r="AS21" s="202"/>
      <c r="AT21" s="224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t="15" customHeight="1" x14ac:dyDescent="0.25">
      <c r="A22" s="1"/>
      <c r="B22" s="214"/>
      <c r="C22" s="202"/>
      <c r="D22" s="207"/>
      <c r="E22" s="201"/>
      <c r="F22" s="202"/>
      <c r="G22" s="202"/>
      <c r="H22" s="202"/>
      <c r="I22" s="202"/>
      <c r="J22" s="24" t="e">
        <f>IF(AND('Mapa Final'!#REF!="Alta",'Mapa Final'!#REF!="Leve"),CONCATENATE("R7C",'Mapa Final'!#REF!),"")</f>
        <v>#REF!</v>
      </c>
      <c r="K22" s="25" t="e">
        <f>IF(AND('Mapa Final'!#REF!="Alta",'Mapa Final'!#REF!="Leve"),CONCATENATE("R7C",'Mapa Final'!#REF!),"")</f>
        <v>#REF!</v>
      </c>
      <c r="L22" s="25" t="e">
        <f>IF(AND('Mapa Final'!#REF!="Alta",'Mapa Final'!#REF!="Leve"),CONCATENATE("R7C",'Mapa Final'!#REF!),"")</f>
        <v>#REF!</v>
      </c>
      <c r="M22" s="25" t="e">
        <f>IF(AND('Mapa Final'!#REF!="Alta",'Mapa Final'!#REF!="Leve"),CONCATENATE("R7C",'Mapa Final'!#REF!),"")</f>
        <v>#REF!</v>
      </c>
      <c r="N22" s="25" t="e">
        <f>IF(AND('Mapa Final'!#REF!="Alta",'Mapa Final'!#REF!="Leve"),CONCATENATE("R7C",'Mapa Final'!#REF!),"")</f>
        <v>#REF!</v>
      </c>
      <c r="O22" s="26" t="e">
        <f>IF(AND('Mapa Final'!#REF!="Alta",'Mapa Final'!#REF!="Leve"),CONCATENATE("R7C",'Mapa Final'!#REF!),"")</f>
        <v>#REF!</v>
      </c>
      <c r="P22" s="24" t="e">
        <f>IF(AND('Mapa Final'!#REF!="Alta",'Mapa Final'!#REF!="Menor"),CONCATENATE("R7C",'Mapa Final'!#REF!),"")</f>
        <v>#REF!</v>
      </c>
      <c r="Q22" s="25" t="e">
        <f>IF(AND('Mapa Final'!#REF!="Alta",'Mapa Final'!#REF!="Menor"),CONCATENATE("R7C",'Mapa Final'!#REF!),"")</f>
        <v>#REF!</v>
      </c>
      <c r="R22" s="25" t="e">
        <f>IF(AND('Mapa Final'!#REF!="Alta",'Mapa Final'!#REF!="Menor"),CONCATENATE("R7C",'Mapa Final'!#REF!),"")</f>
        <v>#REF!</v>
      </c>
      <c r="S22" s="25" t="e">
        <f>IF(AND('Mapa Final'!#REF!="Alta",'Mapa Final'!#REF!="Menor"),CONCATENATE("R7C",'Mapa Final'!#REF!),"")</f>
        <v>#REF!</v>
      </c>
      <c r="T22" s="25" t="e">
        <f>IF(AND('Mapa Final'!#REF!="Alta",'Mapa Final'!#REF!="Menor"),CONCATENATE("R7C",'Mapa Final'!#REF!),"")</f>
        <v>#REF!</v>
      </c>
      <c r="U22" s="26" t="e">
        <f>IF(AND('Mapa Final'!#REF!="Alta",'Mapa Final'!#REF!="Menor"),CONCATENATE("R7C",'Mapa Final'!#REF!),"")</f>
        <v>#REF!</v>
      </c>
      <c r="V22" s="9" t="e">
        <f>IF(AND('Mapa Final'!#REF!="Alta",'Mapa Final'!#REF!="Moderado"),CONCATENATE("R7C",'Mapa Final'!#REF!),"")</f>
        <v>#REF!</v>
      </c>
      <c r="W22" s="10" t="e">
        <f>IF(AND('Mapa Final'!#REF!="Alta",'Mapa Final'!#REF!="Moderado"),CONCATENATE("R7C",'Mapa Final'!#REF!),"")</f>
        <v>#REF!</v>
      </c>
      <c r="X22" s="10" t="e">
        <f>IF(AND('Mapa Final'!#REF!="Alta",'Mapa Final'!#REF!="Moderado"),CONCATENATE("R7C",'Mapa Final'!#REF!),"")</f>
        <v>#REF!</v>
      </c>
      <c r="Y22" s="10" t="e">
        <f>IF(AND('Mapa Final'!#REF!="Alta",'Mapa Final'!#REF!="Moderado"),CONCATENATE("R7C",'Mapa Final'!#REF!),"")</f>
        <v>#REF!</v>
      </c>
      <c r="Z22" s="10" t="e">
        <f>IF(AND('Mapa Final'!#REF!="Alta",'Mapa Final'!#REF!="Moderado"),CONCATENATE("R7C",'Mapa Final'!#REF!),"")</f>
        <v>#REF!</v>
      </c>
      <c r="AA22" s="11" t="e">
        <f>IF(AND('Mapa Final'!#REF!="Alta",'Mapa Final'!#REF!="Moderado"),CONCATENATE("R7C",'Mapa Final'!#REF!),"")</f>
        <v>#REF!</v>
      </c>
      <c r="AB22" s="9" t="e">
        <f>IF(AND('Mapa Final'!#REF!="Alta",'Mapa Final'!#REF!="Mayor"),CONCATENATE("R7C",'Mapa Final'!#REF!),"")</f>
        <v>#REF!</v>
      </c>
      <c r="AC22" s="10" t="e">
        <f>IF(AND('Mapa Final'!#REF!="Alta",'Mapa Final'!#REF!="Mayor"),CONCATENATE("R7C",'Mapa Final'!#REF!),"")</f>
        <v>#REF!</v>
      </c>
      <c r="AD22" s="10" t="e">
        <f>IF(AND('Mapa Final'!#REF!="Alta",'Mapa Final'!#REF!="Mayor"),CONCATENATE("R7C",'Mapa Final'!#REF!),"")</f>
        <v>#REF!</v>
      </c>
      <c r="AE22" s="10" t="e">
        <f>IF(AND('Mapa Final'!#REF!="Alta",'Mapa Final'!#REF!="Mayor"),CONCATENATE("R7C",'Mapa Final'!#REF!),"")</f>
        <v>#REF!</v>
      </c>
      <c r="AF22" s="10" t="e">
        <f>IF(AND('Mapa Final'!#REF!="Alta",'Mapa Final'!#REF!="Mayor"),CONCATENATE("R7C",'Mapa Final'!#REF!),"")</f>
        <v>#REF!</v>
      </c>
      <c r="AG22" s="11" t="e">
        <f>IF(AND('Mapa Final'!#REF!="Alta",'Mapa Final'!#REF!="Mayor"),CONCATENATE("R7C",'Mapa Final'!#REF!),"")</f>
        <v>#REF!</v>
      </c>
      <c r="AH22" s="12" t="e">
        <f>IF(AND('Mapa Final'!#REF!="Alta",'Mapa Final'!#REF!="Catastrófico"),CONCATENATE("R7C",'Mapa Final'!#REF!),"")</f>
        <v>#REF!</v>
      </c>
      <c r="AI22" s="13" t="e">
        <f>IF(AND('Mapa Final'!#REF!="Alta",'Mapa Final'!#REF!="Catastrófico"),CONCATENATE("R7C",'Mapa Final'!#REF!),"")</f>
        <v>#REF!</v>
      </c>
      <c r="AJ22" s="13" t="e">
        <f>IF(AND('Mapa Final'!#REF!="Alta",'Mapa Final'!#REF!="Catastrófico"),CONCATENATE("R7C",'Mapa Final'!#REF!),"")</f>
        <v>#REF!</v>
      </c>
      <c r="AK22" s="13" t="e">
        <f>IF(AND('Mapa Final'!#REF!="Alta",'Mapa Final'!#REF!="Catastrófico"),CONCATENATE("R7C",'Mapa Final'!#REF!),"")</f>
        <v>#REF!</v>
      </c>
      <c r="AL22" s="13" t="e">
        <f>IF(AND('Mapa Final'!#REF!="Alta",'Mapa Final'!#REF!="Catastrófico"),CONCATENATE("R7C",'Mapa Final'!#REF!),"")</f>
        <v>#REF!</v>
      </c>
      <c r="AM22" s="14" t="e">
        <f>IF(AND('Mapa Final'!#REF!="Alta",'Mapa Final'!#REF!="Catastrófico"),CONCATENATE("R7C",'Mapa Final'!#REF!),"")</f>
        <v>#REF!</v>
      </c>
      <c r="AN22" s="1"/>
      <c r="AO22" s="223"/>
      <c r="AP22" s="202"/>
      <c r="AQ22" s="202"/>
      <c r="AR22" s="202"/>
      <c r="AS22" s="202"/>
      <c r="AT22" s="224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t="15" customHeight="1" x14ac:dyDescent="0.25">
      <c r="A23" s="1"/>
      <c r="B23" s="214"/>
      <c r="C23" s="202"/>
      <c r="D23" s="207"/>
      <c r="E23" s="201"/>
      <c r="F23" s="202"/>
      <c r="G23" s="202"/>
      <c r="H23" s="202"/>
      <c r="I23" s="202"/>
      <c r="J23" s="24" t="e">
        <f>IF(AND('Mapa Final'!#REF!="Alta",'Mapa Final'!#REF!="Leve"),CONCATENATE("R8C",'Mapa Final'!#REF!),"")</f>
        <v>#REF!</v>
      </c>
      <c r="K23" s="25" t="e">
        <f>IF(AND('Mapa Final'!#REF!="Alta",'Mapa Final'!#REF!="Leve"),CONCATENATE("R8C",'Mapa Final'!#REF!),"")</f>
        <v>#REF!</v>
      </c>
      <c r="L23" s="25" t="e">
        <f>IF(AND('Mapa Final'!#REF!="Alta",'Mapa Final'!#REF!="Leve"),CONCATENATE("R8C",'Mapa Final'!#REF!),"")</f>
        <v>#REF!</v>
      </c>
      <c r="M23" s="25" t="e">
        <f>IF(AND('Mapa Final'!#REF!="Alta",'Mapa Final'!#REF!="Leve"),CONCATENATE("R8C",'Mapa Final'!#REF!),"")</f>
        <v>#REF!</v>
      </c>
      <c r="N23" s="25" t="e">
        <f>IF(AND('Mapa Final'!#REF!="Alta",'Mapa Final'!#REF!="Leve"),CONCATENATE("R8C",'Mapa Final'!#REF!),"")</f>
        <v>#REF!</v>
      </c>
      <c r="O23" s="26" t="e">
        <f>IF(AND('Mapa Final'!#REF!="Alta",'Mapa Final'!#REF!="Leve"),CONCATENATE("R8C",'Mapa Final'!#REF!),"")</f>
        <v>#REF!</v>
      </c>
      <c r="P23" s="24" t="e">
        <f>IF(AND('Mapa Final'!#REF!="Alta",'Mapa Final'!#REF!="Menor"),CONCATENATE("R8C",'Mapa Final'!#REF!),"")</f>
        <v>#REF!</v>
      </c>
      <c r="Q23" s="25" t="e">
        <f>IF(AND('Mapa Final'!#REF!="Alta",'Mapa Final'!#REF!="Menor"),CONCATENATE("R8C",'Mapa Final'!#REF!),"")</f>
        <v>#REF!</v>
      </c>
      <c r="R23" s="25" t="e">
        <f>IF(AND('Mapa Final'!#REF!="Alta",'Mapa Final'!#REF!="Menor"),CONCATENATE("R8C",'Mapa Final'!#REF!),"")</f>
        <v>#REF!</v>
      </c>
      <c r="S23" s="25" t="e">
        <f>IF(AND('Mapa Final'!#REF!="Alta",'Mapa Final'!#REF!="Menor"),CONCATENATE("R8C",'Mapa Final'!#REF!),"")</f>
        <v>#REF!</v>
      </c>
      <c r="T23" s="25" t="e">
        <f>IF(AND('Mapa Final'!#REF!="Alta",'Mapa Final'!#REF!="Menor"),CONCATENATE("R8C",'Mapa Final'!#REF!),"")</f>
        <v>#REF!</v>
      </c>
      <c r="U23" s="26" t="e">
        <f>IF(AND('Mapa Final'!#REF!="Alta",'Mapa Final'!#REF!="Menor"),CONCATENATE("R8C",'Mapa Final'!#REF!),"")</f>
        <v>#REF!</v>
      </c>
      <c r="V23" s="9" t="e">
        <f>IF(AND('Mapa Final'!#REF!="Alta",'Mapa Final'!#REF!="Moderado"),CONCATENATE("R8C",'Mapa Final'!#REF!),"")</f>
        <v>#REF!</v>
      </c>
      <c r="W23" s="10" t="e">
        <f>IF(AND('Mapa Final'!#REF!="Alta",'Mapa Final'!#REF!="Moderado"),CONCATENATE("R8C",'Mapa Final'!#REF!),"")</f>
        <v>#REF!</v>
      </c>
      <c r="X23" s="10" t="e">
        <f>IF(AND('Mapa Final'!#REF!="Alta",'Mapa Final'!#REF!="Moderado"),CONCATENATE("R8C",'Mapa Final'!#REF!),"")</f>
        <v>#REF!</v>
      </c>
      <c r="Y23" s="10" t="e">
        <f>IF(AND('Mapa Final'!#REF!="Alta",'Mapa Final'!#REF!="Moderado"),CONCATENATE("R8C",'Mapa Final'!#REF!),"")</f>
        <v>#REF!</v>
      </c>
      <c r="Z23" s="10" t="e">
        <f>IF(AND('Mapa Final'!#REF!="Alta",'Mapa Final'!#REF!="Moderado"),CONCATENATE("R8C",'Mapa Final'!#REF!),"")</f>
        <v>#REF!</v>
      </c>
      <c r="AA23" s="11" t="e">
        <f>IF(AND('Mapa Final'!#REF!="Alta",'Mapa Final'!#REF!="Moderado"),CONCATENATE("R8C",'Mapa Final'!#REF!),"")</f>
        <v>#REF!</v>
      </c>
      <c r="AB23" s="9" t="e">
        <f>IF(AND('Mapa Final'!#REF!="Alta",'Mapa Final'!#REF!="Mayor"),CONCATENATE("R8C",'Mapa Final'!#REF!),"")</f>
        <v>#REF!</v>
      </c>
      <c r="AC23" s="10" t="e">
        <f>IF(AND('Mapa Final'!#REF!="Alta",'Mapa Final'!#REF!="Mayor"),CONCATENATE("R8C",'Mapa Final'!#REF!),"")</f>
        <v>#REF!</v>
      </c>
      <c r="AD23" s="10" t="e">
        <f>IF(AND('Mapa Final'!#REF!="Alta",'Mapa Final'!#REF!="Mayor"),CONCATENATE("R8C",'Mapa Final'!#REF!),"")</f>
        <v>#REF!</v>
      </c>
      <c r="AE23" s="10" t="e">
        <f>IF(AND('Mapa Final'!#REF!="Alta",'Mapa Final'!#REF!="Mayor"),CONCATENATE("R8C",'Mapa Final'!#REF!),"")</f>
        <v>#REF!</v>
      </c>
      <c r="AF23" s="10" t="e">
        <f>IF(AND('Mapa Final'!#REF!="Alta",'Mapa Final'!#REF!="Mayor"),CONCATENATE("R8C",'Mapa Final'!#REF!),"")</f>
        <v>#REF!</v>
      </c>
      <c r="AG23" s="11" t="e">
        <f>IF(AND('Mapa Final'!#REF!="Alta",'Mapa Final'!#REF!="Mayor"),CONCATENATE("R8C",'Mapa Final'!#REF!),"")</f>
        <v>#REF!</v>
      </c>
      <c r="AH23" s="12" t="e">
        <f>IF(AND('Mapa Final'!#REF!="Alta",'Mapa Final'!#REF!="Catastrófico"),CONCATENATE("R8C",'Mapa Final'!#REF!),"")</f>
        <v>#REF!</v>
      </c>
      <c r="AI23" s="13" t="e">
        <f>IF(AND('Mapa Final'!#REF!="Alta",'Mapa Final'!#REF!="Catastrófico"),CONCATENATE("R8C",'Mapa Final'!#REF!),"")</f>
        <v>#REF!</v>
      </c>
      <c r="AJ23" s="13" t="e">
        <f>IF(AND('Mapa Final'!#REF!="Alta",'Mapa Final'!#REF!="Catastrófico"),CONCATENATE("R8C",'Mapa Final'!#REF!),"")</f>
        <v>#REF!</v>
      </c>
      <c r="AK23" s="13" t="e">
        <f>IF(AND('Mapa Final'!#REF!="Alta",'Mapa Final'!#REF!="Catastrófico"),CONCATENATE("R8C",'Mapa Final'!#REF!),"")</f>
        <v>#REF!</v>
      </c>
      <c r="AL23" s="13" t="e">
        <f>IF(AND('Mapa Final'!#REF!="Alta",'Mapa Final'!#REF!="Catastrófico"),CONCATENATE("R8C",'Mapa Final'!#REF!),"")</f>
        <v>#REF!</v>
      </c>
      <c r="AM23" s="14" t="e">
        <f>IF(AND('Mapa Final'!#REF!="Alta",'Mapa Final'!#REF!="Catastrófico"),CONCATENATE("R8C",'Mapa Final'!#REF!),"")</f>
        <v>#REF!</v>
      </c>
      <c r="AN23" s="1"/>
      <c r="AO23" s="223"/>
      <c r="AP23" s="202"/>
      <c r="AQ23" s="202"/>
      <c r="AR23" s="202"/>
      <c r="AS23" s="202"/>
      <c r="AT23" s="224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t="15" customHeight="1" x14ac:dyDescent="0.25">
      <c r="A24" s="1"/>
      <c r="B24" s="214"/>
      <c r="C24" s="202"/>
      <c r="D24" s="207"/>
      <c r="E24" s="201"/>
      <c r="F24" s="202"/>
      <c r="G24" s="202"/>
      <c r="H24" s="202"/>
      <c r="I24" s="202"/>
      <c r="J24" s="24" t="e">
        <f>IF(AND('Mapa Final'!#REF!="Alta",'Mapa Final'!#REF!="Leve"),CONCATENATE("R9C",'Mapa Final'!#REF!),"")</f>
        <v>#REF!</v>
      </c>
      <c r="K24" s="25" t="e">
        <f>IF(AND('Mapa Final'!#REF!="Alta",'Mapa Final'!#REF!="Leve"),CONCATENATE("R9C",'Mapa Final'!#REF!),"")</f>
        <v>#REF!</v>
      </c>
      <c r="L24" s="25" t="e">
        <f>IF(AND('Mapa Final'!#REF!="Alta",'Mapa Final'!#REF!="Leve"),CONCATENATE("R9C",'Mapa Final'!#REF!),"")</f>
        <v>#REF!</v>
      </c>
      <c r="M24" s="25" t="e">
        <f>IF(AND('Mapa Final'!#REF!="Alta",'Mapa Final'!#REF!="Leve"),CONCATENATE("R9C",'Mapa Final'!#REF!),"")</f>
        <v>#REF!</v>
      </c>
      <c r="N24" s="25" t="e">
        <f>IF(AND('Mapa Final'!#REF!="Alta",'Mapa Final'!#REF!="Leve"),CONCATENATE("R9C",'Mapa Final'!#REF!),"")</f>
        <v>#REF!</v>
      </c>
      <c r="O24" s="26" t="e">
        <f>IF(AND('Mapa Final'!#REF!="Alta",'Mapa Final'!#REF!="Leve"),CONCATENATE("R9C",'Mapa Final'!#REF!),"")</f>
        <v>#REF!</v>
      </c>
      <c r="P24" s="24" t="e">
        <f>IF(AND('Mapa Final'!#REF!="Alta",'Mapa Final'!#REF!="Menor"),CONCATENATE("R9C",'Mapa Final'!#REF!),"")</f>
        <v>#REF!</v>
      </c>
      <c r="Q24" s="25" t="e">
        <f>IF(AND('Mapa Final'!#REF!="Alta",'Mapa Final'!#REF!="Menor"),CONCATENATE("R9C",'Mapa Final'!#REF!),"")</f>
        <v>#REF!</v>
      </c>
      <c r="R24" s="25" t="e">
        <f>IF(AND('Mapa Final'!#REF!="Alta",'Mapa Final'!#REF!="Menor"),CONCATENATE("R9C",'Mapa Final'!#REF!),"")</f>
        <v>#REF!</v>
      </c>
      <c r="S24" s="25" t="e">
        <f>IF(AND('Mapa Final'!#REF!="Alta",'Mapa Final'!#REF!="Menor"),CONCATENATE("R9C",'Mapa Final'!#REF!),"")</f>
        <v>#REF!</v>
      </c>
      <c r="T24" s="25" t="e">
        <f>IF(AND('Mapa Final'!#REF!="Alta",'Mapa Final'!#REF!="Menor"),CONCATENATE("R9C",'Mapa Final'!#REF!),"")</f>
        <v>#REF!</v>
      </c>
      <c r="U24" s="26" t="e">
        <f>IF(AND('Mapa Final'!#REF!="Alta",'Mapa Final'!#REF!="Menor"),CONCATENATE("R9C",'Mapa Final'!#REF!),"")</f>
        <v>#REF!</v>
      </c>
      <c r="V24" s="9" t="e">
        <f>IF(AND('Mapa Final'!#REF!="Alta",'Mapa Final'!#REF!="Moderado"),CONCATENATE("R9C",'Mapa Final'!#REF!),"")</f>
        <v>#REF!</v>
      </c>
      <c r="W24" s="10" t="e">
        <f>IF(AND('Mapa Final'!#REF!="Alta",'Mapa Final'!#REF!="Moderado"),CONCATENATE("R9C",'Mapa Final'!#REF!),"")</f>
        <v>#REF!</v>
      </c>
      <c r="X24" s="10" t="e">
        <f>IF(AND('Mapa Final'!#REF!="Alta",'Mapa Final'!#REF!="Moderado"),CONCATENATE("R9C",'Mapa Final'!#REF!),"")</f>
        <v>#REF!</v>
      </c>
      <c r="Y24" s="10" t="e">
        <f>IF(AND('Mapa Final'!#REF!="Alta",'Mapa Final'!#REF!="Moderado"),CONCATENATE("R9C",'Mapa Final'!#REF!),"")</f>
        <v>#REF!</v>
      </c>
      <c r="Z24" s="10" t="e">
        <f>IF(AND('Mapa Final'!#REF!="Alta",'Mapa Final'!#REF!="Moderado"),CONCATENATE("R9C",'Mapa Final'!#REF!),"")</f>
        <v>#REF!</v>
      </c>
      <c r="AA24" s="11" t="e">
        <f>IF(AND('Mapa Final'!#REF!="Alta",'Mapa Final'!#REF!="Moderado"),CONCATENATE("R9C",'Mapa Final'!#REF!),"")</f>
        <v>#REF!</v>
      </c>
      <c r="AB24" s="9" t="e">
        <f>IF(AND('Mapa Final'!#REF!="Alta",'Mapa Final'!#REF!="Mayor"),CONCATENATE("R9C",'Mapa Final'!#REF!),"")</f>
        <v>#REF!</v>
      </c>
      <c r="AC24" s="10" t="e">
        <f>IF(AND('Mapa Final'!#REF!="Alta",'Mapa Final'!#REF!="Mayor"),CONCATENATE("R9C",'Mapa Final'!#REF!),"")</f>
        <v>#REF!</v>
      </c>
      <c r="AD24" s="10" t="e">
        <f>IF(AND('Mapa Final'!#REF!="Alta",'Mapa Final'!#REF!="Mayor"),CONCATENATE("R9C",'Mapa Final'!#REF!),"")</f>
        <v>#REF!</v>
      </c>
      <c r="AE24" s="10" t="e">
        <f>IF(AND('Mapa Final'!#REF!="Alta",'Mapa Final'!#REF!="Mayor"),CONCATENATE("R9C",'Mapa Final'!#REF!),"")</f>
        <v>#REF!</v>
      </c>
      <c r="AF24" s="10" t="e">
        <f>IF(AND('Mapa Final'!#REF!="Alta",'Mapa Final'!#REF!="Mayor"),CONCATENATE("R9C",'Mapa Final'!#REF!),"")</f>
        <v>#REF!</v>
      </c>
      <c r="AG24" s="11" t="e">
        <f>IF(AND('Mapa Final'!#REF!="Alta",'Mapa Final'!#REF!="Mayor"),CONCATENATE("R9C",'Mapa Final'!#REF!),"")</f>
        <v>#REF!</v>
      </c>
      <c r="AH24" s="12" t="e">
        <f>IF(AND('Mapa Final'!#REF!="Alta",'Mapa Final'!#REF!="Catastrófico"),CONCATENATE("R9C",'Mapa Final'!#REF!),"")</f>
        <v>#REF!</v>
      </c>
      <c r="AI24" s="13" t="e">
        <f>IF(AND('Mapa Final'!#REF!="Alta",'Mapa Final'!#REF!="Catastrófico"),CONCATENATE("R9C",'Mapa Final'!#REF!),"")</f>
        <v>#REF!</v>
      </c>
      <c r="AJ24" s="13" t="e">
        <f>IF(AND('Mapa Final'!#REF!="Alta",'Mapa Final'!#REF!="Catastrófico"),CONCATENATE("R9C",'Mapa Final'!#REF!),"")</f>
        <v>#REF!</v>
      </c>
      <c r="AK24" s="13" t="e">
        <f>IF(AND('Mapa Final'!#REF!="Alta",'Mapa Final'!#REF!="Catastrófico"),CONCATENATE("R9C",'Mapa Final'!#REF!),"")</f>
        <v>#REF!</v>
      </c>
      <c r="AL24" s="13" t="e">
        <f>IF(AND('Mapa Final'!#REF!="Alta",'Mapa Final'!#REF!="Catastrófico"),CONCATENATE("R9C",'Mapa Final'!#REF!),"")</f>
        <v>#REF!</v>
      </c>
      <c r="AM24" s="14" t="e">
        <f>IF(AND('Mapa Final'!#REF!="Alta",'Mapa Final'!#REF!="Catastrófico"),CONCATENATE("R9C",'Mapa Final'!#REF!),"")</f>
        <v>#REF!</v>
      </c>
      <c r="AN24" s="1"/>
      <c r="AO24" s="223"/>
      <c r="AP24" s="202"/>
      <c r="AQ24" s="202"/>
      <c r="AR24" s="202"/>
      <c r="AS24" s="202"/>
      <c r="AT24" s="224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t="15.75" customHeight="1" x14ac:dyDescent="0.25">
      <c r="A25" s="1"/>
      <c r="B25" s="214"/>
      <c r="C25" s="202"/>
      <c r="D25" s="207"/>
      <c r="E25" s="203"/>
      <c r="F25" s="204"/>
      <c r="G25" s="204"/>
      <c r="H25" s="204"/>
      <c r="I25" s="204"/>
      <c r="J25" s="27" t="e">
        <f>IF(AND('Mapa Final'!#REF!="Alta",'Mapa Final'!#REF!="Leve"),CONCATENATE("R10C",'Mapa Final'!#REF!),"")</f>
        <v>#REF!</v>
      </c>
      <c r="K25" s="28" t="e">
        <f>IF(AND('Mapa Final'!#REF!="Alta",'Mapa Final'!#REF!="Leve"),CONCATENATE("R10C",'Mapa Final'!#REF!),"")</f>
        <v>#REF!</v>
      </c>
      <c r="L25" s="28" t="e">
        <f>IF(AND('Mapa Final'!#REF!="Alta",'Mapa Final'!#REF!="Leve"),CONCATENATE("R10C",'Mapa Final'!#REF!),"")</f>
        <v>#REF!</v>
      </c>
      <c r="M25" s="28" t="e">
        <f>IF(AND('Mapa Final'!#REF!="Alta",'Mapa Final'!#REF!="Leve"),CONCATENATE("R10C",'Mapa Final'!#REF!),"")</f>
        <v>#REF!</v>
      </c>
      <c r="N25" s="28" t="e">
        <f>IF(AND('Mapa Final'!#REF!="Alta",'Mapa Final'!#REF!="Leve"),CONCATENATE("R10C",'Mapa Final'!#REF!),"")</f>
        <v>#REF!</v>
      </c>
      <c r="O25" s="29" t="e">
        <f>IF(AND('Mapa Final'!#REF!="Alta",'Mapa Final'!#REF!="Leve"),CONCATENATE("R10C",'Mapa Final'!#REF!),"")</f>
        <v>#REF!</v>
      </c>
      <c r="P25" s="27" t="e">
        <f>IF(AND('Mapa Final'!#REF!="Alta",'Mapa Final'!#REF!="Menor"),CONCATENATE("R10C",'Mapa Final'!#REF!),"")</f>
        <v>#REF!</v>
      </c>
      <c r="Q25" s="28" t="e">
        <f>IF(AND('Mapa Final'!#REF!="Alta",'Mapa Final'!#REF!="Menor"),CONCATENATE("R10C",'Mapa Final'!#REF!),"")</f>
        <v>#REF!</v>
      </c>
      <c r="R25" s="28" t="e">
        <f>IF(AND('Mapa Final'!#REF!="Alta",'Mapa Final'!#REF!="Menor"),CONCATENATE("R10C",'Mapa Final'!#REF!),"")</f>
        <v>#REF!</v>
      </c>
      <c r="S25" s="28" t="e">
        <f>IF(AND('Mapa Final'!#REF!="Alta",'Mapa Final'!#REF!="Menor"),CONCATENATE("R10C",'Mapa Final'!#REF!),"")</f>
        <v>#REF!</v>
      </c>
      <c r="T25" s="28" t="e">
        <f>IF(AND('Mapa Final'!#REF!="Alta",'Mapa Final'!#REF!="Menor"),CONCATENATE("R10C",'Mapa Final'!#REF!),"")</f>
        <v>#REF!</v>
      </c>
      <c r="U25" s="29" t="e">
        <f>IF(AND('Mapa Final'!#REF!="Alta",'Mapa Final'!#REF!="Menor"),CONCATENATE("R10C",'Mapa Final'!#REF!),"")</f>
        <v>#REF!</v>
      </c>
      <c r="V25" s="15" t="e">
        <f>IF(AND('Mapa Final'!#REF!="Alta",'Mapa Final'!#REF!="Moderado"),CONCATENATE("R10C",'Mapa Final'!#REF!),"")</f>
        <v>#REF!</v>
      </c>
      <c r="W25" s="16" t="e">
        <f>IF(AND('Mapa Final'!#REF!="Alta",'Mapa Final'!#REF!="Moderado"),CONCATENATE("R10C",'Mapa Final'!#REF!),"")</f>
        <v>#REF!</v>
      </c>
      <c r="X25" s="16" t="e">
        <f>IF(AND('Mapa Final'!#REF!="Alta",'Mapa Final'!#REF!="Moderado"),CONCATENATE("R10C",'Mapa Final'!#REF!),"")</f>
        <v>#REF!</v>
      </c>
      <c r="Y25" s="16" t="e">
        <f>IF(AND('Mapa Final'!#REF!="Alta",'Mapa Final'!#REF!="Moderado"),CONCATENATE("R10C",'Mapa Final'!#REF!),"")</f>
        <v>#REF!</v>
      </c>
      <c r="Z25" s="16" t="e">
        <f>IF(AND('Mapa Final'!#REF!="Alta",'Mapa Final'!#REF!="Moderado"),CONCATENATE("R10C",'Mapa Final'!#REF!),"")</f>
        <v>#REF!</v>
      </c>
      <c r="AA25" s="17" t="e">
        <f>IF(AND('Mapa Final'!#REF!="Alta",'Mapa Final'!#REF!="Moderado"),CONCATENATE("R10C",'Mapa Final'!#REF!),"")</f>
        <v>#REF!</v>
      </c>
      <c r="AB25" s="15" t="e">
        <f>IF(AND('Mapa Final'!#REF!="Alta",'Mapa Final'!#REF!="Mayor"),CONCATENATE("R10C",'Mapa Final'!#REF!),"")</f>
        <v>#REF!</v>
      </c>
      <c r="AC25" s="16" t="e">
        <f>IF(AND('Mapa Final'!#REF!="Alta",'Mapa Final'!#REF!="Mayor"),CONCATENATE("R10C",'Mapa Final'!#REF!),"")</f>
        <v>#REF!</v>
      </c>
      <c r="AD25" s="16" t="e">
        <f>IF(AND('Mapa Final'!#REF!="Alta",'Mapa Final'!#REF!="Mayor"),CONCATENATE("R10C",'Mapa Final'!#REF!),"")</f>
        <v>#REF!</v>
      </c>
      <c r="AE25" s="16" t="e">
        <f>IF(AND('Mapa Final'!#REF!="Alta",'Mapa Final'!#REF!="Mayor"),CONCATENATE("R10C",'Mapa Final'!#REF!),"")</f>
        <v>#REF!</v>
      </c>
      <c r="AF25" s="16" t="e">
        <f>IF(AND('Mapa Final'!#REF!="Alta",'Mapa Final'!#REF!="Mayor"),CONCATENATE("R10C",'Mapa Final'!#REF!),"")</f>
        <v>#REF!</v>
      </c>
      <c r="AG25" s="17" t="e">
        <f>IF(AND('Mapa Final'!#REF!="Alta",'Mapa Final'!#REF!="Mayor"),CONCATENATE("R10C",'Mapa Final'!#REF!),"")</f>
        <v>#REF!</v>
      </c>
      <c r="AH25" s="18" t="e">
        <f>IF(AND('Mapa Final'!#REF!="Alta",'Mapa Final'!#REF!="Catastrófico"),CONCATENATE("R10C",'Mapa Final'!#REF!),"")</f>
        <v>#REF!</v>
      </c>
      <c r="AI25" s="19" t="e">
        <f>IF(AND('Mapa Final'!#REF!="Alta",'Mapa Final'!#REF!="Catastrófico"),CONCATENATE("R10C",'Mapa Final'!#REF!),"")</f>
        <v>#REF!</v>
      </c>
      <c r="AJ25" s="19" t="e">
        <f>IF(AND('Mapa Final'!#REF!="Alta",'Mapa Final'!#REF!="Catastrófico"),CONCATENATE("R10C",'Mapa Final'!#REF!),"")</f>
        <v>#REF!</v>
      </c>
      <c r="AK25" s="19" t="e">
        <f>IF(AND('Mapa Final'!#REF!="Alta",'Mapa Final'!#REF!="Catastrófico"),CONCATENATE("R10C",'Mapa Final'!#REF!),"")</f>
        <v>#REF!</v>
      </c>
      <c r="AL25" s="19" t="e">
        <f>IF(AND('Mapa Final'!#REF!="Alta",'Mapa Final'!#REF!="Catastrófico"),CONCATENATE("R10C",'Mapa Final'!#REF!),"")</f>
        <v>#REF!</v>
      </c>
      <c r="AM25" s="20" t="e">
        <f>IF(AND('Mapa Final'!#REF!="Alta",'Mapa Final'!#REF!="Catastrófico"),CONCATENATE("R10C",'Mapa Final'!#REF!),"")</f>
        <v>#REF!</v>
      </c>
      <c r="AN25" s="1"/>
      <c r="AO25" s="225"/>
      <c r="AP25" s="226"/>
      <c r="AQ25" s="226"/>
      <c r="AR25" s="226"/>
      <c r="AS25" s="226"/>
      <c r="AT25" s="227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5" customHeight="1" x14ac:dyDescent="0.25">
      <c r="A26" s="1"/>
      <c r="B26" s="214"/>
      <c r="C26" s="202"/>
      <c r="D26" s="207"/>
      <c r="E26" s="232" t="s">
        <v>38</v>
      </c>
      <c r="F26" s="200"/>
      <c r="G26" s="200"/>
      <c r="H26" s="200"/>
      <c r="I26" s="186"/>
      <c r="J26" s="21" t="str">
        <f>IF(AND('Mapa Final'!$Y$16="Media",'Mapa Final'!$AA$16="Leve"),CONCATENATE("R1C",'Mapa Final'!$O$16),"")</f>
        <v/>
      </c>
      <c r="K26" s="22" t="str">
        <f>IF(AND('Mapa Final'!$Y$17="Media",'Mapa Final'!$AA$17="Leve"),CONCATENATE("R1C",'Mapa Final'!$O$17),"")</f>
        <v/>
      </c>
      <c r="L26" s="22" t="e">
        <f>IF(AND('Mapa Final'!#REF!="Media",'Mapa Final'!#REF!="Leve"),CONCATENATE("R1C",'Mapa Final'!#REF!),"")</f>
        <v>#REF!</v>
      </c>
      <c r="M26" s="22" t="e">
        <f>IF(AND('Mapa Final'!#REF!="Media",'Mapa Final'!#REF!="Leve"),CONCATENATE("R1C",'Mapa Final'!#REF!),"")</f>
        <v>#REF!</v>
      </c>
      <c r="N26" s="22" t="e">
        <f>IF(AND('Mapa Final'!#REF!="Media",'Mapa Final'!#REF!="Leve"),CONCATENATE("R1C",'Mapa Final'!#REF!),"")</f>
        <v>#REF!</v>
      </c>
      <c r="O26" s="23" t="e">
        <f>IF(AND('Mapa Final'!#REF!="Media",'Mapa Final'!#REF!="Leve"),CONCATENATE("R1C",'Mapa Final'!#REF!),"")</f>
        <v>#REF!</v>
      </c>
      <c r="P26" s="21" t="str">
        <f>IF(AND('Mapa Final'!$Y$16="Media",'Mapa Final'!$AA$16="Menor"),CONCATENATE("R1C",'Mapa Final'!$O$16),"")</f>
        <v/>
      </c>
      <c r="Q26" s="22" t="str">
        <f>IF(AND('Mapa Final'!$Y$17="Media",'Mapa Final'!$AA$17="Menor"),CONCATENATE("R1C",'Mapa Final'!$O$17),"")</f>
        <v/>
      </c>
      <c r="R26" s="22" t="e">
        <f>IF(AND('Mapa Final'!#REF!="Media",'Mapa Final'!#REF!="Menor"),CONCATENATE("R1C",'Mapa Final'!#REF!),"")</f>
        <v>#REF!</v>
      </c>
      <c r="S26" s="22" t="e">
        <f>IF(AND('Mapa Final'!#REF!="Media",'Mapa Final'!#REF!="Menor"),CONCATENATE("R1C",'Mapa Final'!#REF!),"")</f>
        <v>#REF!</v>
      </c>
      <c r="T26" s="22" t="e">
        <f>IF(AND('Mapa Final'!#REF!="Media",'Mapa Final'!#REF!="Menor"),CONCATENATE("R1C",'Mapa Final'!#REF!),"")</f>
        <v>#REF!</v>
      </c>
      <c r="U26" s="23" t="e">
        <f>IF(AND('Mapa Final'!#REF!="Media",'Mapa Final'!#REF!="Menor"),CONCATENATE("R1C",'Mapa Final'!#REF!),"")</f>
        <v>#REF!</v>
      </c>
      <c r="V26" s="21" t="str">
        <f>IF(AND('Mapa Final'!$Y$16="Media",'Mapa Final'!$AA$16="Moderado"),CONCATENATE("R1C",'Mapa Final'!$O$16),"")</f>
        <v/>
      </c>
      <c r="W26" s="22" t="str">
        <f>IF(AND('Mapa Final'!$Y$17="Media",'Mapa Final'!$AA$17="Moderado"),CONCATENATE("R1C",'Mapa Final'!$O$17),"")</f>
        <v/>
      </c>
      <c r="X26" s="22" t="e">
        <f>IF(AND('Mapa Final'!#REF!="Media",'Mapa Final'!#REF!="Moderado"),CONCATENATE("R1C",'Mapa Final'!#REF!),"")</f>
        <v>#REF!</v>
      </c>
      <c r="Y26" s="22" t="e">
        <f>IF(AND('Mapa Final'!#REF!="Media",'Mapa Final'!#REF!="Moderado"),CONCATENATE("R1C",'Mapa Final'!#REF!),"")</f>
        <v>#REF!</v>
      </c>
      <c r="Z26" s="22" t="e">
        <f>IF(AND('Mapa Final'!#REF!="Media",'Mapa Final'!#REF!="Moderado"),CONCATENATE("R1C",'Mapa Final'!#REF!),"")</f>
        <v>#REF!</v>
      </c>
      <c r="AA26" s="23" t="e">
        <f>IF(AND('Mapa Final'!#REF!="Media",'Mapa Final'!#REF!="Moderado"),CONCATENATE("R1C",'Mapa Final'!#REF!),"")</f>
        <v>#REF!</v>
      </c>
      <c r="AB26" s="3" t="str">
        <f>IF(AND('Mapa Final'!$Y$16="Media",'Mapa Final'!$AA$16="Mayor"),CONCATENATE("R1C",'Mapa Final'!$O$16),"")</f>
        <v/>
      </c>
      <c r="AC26" s="4" t="str">
        <f>IF(AND('Mapa Final'!$Y$17="Media",'Mapa Final'!$AA$17="Mayor"),CONCATENATE("R1C",'Mapa Final'!$O$17),"")</f>
        <v/>
      </c>
      <c r="AD26" s="4" t="e">
        <f>IF(AND('Mapa Final'!#REF!="Media",'Mapa Final'!#REF!="Mayor"),CONCATENATE("R1C",'Mapa Final'!#REF!),"")</f>
        <v>#REF!</v>
      </c>
      <c r="AE26" s="4" t="e">
        <f>IF(AND('Mapa Final'!#REF!="Media",'Mapa Final'!#REF!="Mayor"),CONCATENATE("R1C",'Mapa Final'!#REF!),"")</f>
        <v>#REF!</v>
      </c>
      <c r="AF26" s="4" t="e">
        <f>IF(AND('Mapa Final'!#REF!="Media",'Mapa Final'!#REF!="Mayor"),CONCATENATE("R1C",'Mapa Final'!#REF!),"")</f>
        <v>#REF!</v>
      </c>
      <c r="AG26" s="5" t="e">
        <f>IF(AND('Mapa Final'!#REF!="Media",'Mapa Final'!#REF!="Mayor"),CONCATENATE("R1C",'Mapa Final'!#REF!),"")</f>
        <v>#REF!</v>
      </c>
      <c r="AH26" s="6" t="str">
        <f>IF(AND('Mapa Final'!$Y$16="Media",'Mapa Final'!$AA$16="Catastrófico"),CONCATENATE("R1C",'Mapa Final'!$O$16),"")</f>
        <v/>
      </c>
      <c r="AI26" s="7" t="str">
        <f>IF(AND('Mapa Final'!$Y$17="Media",'Mapa Final'!$AA$17="Catastrófico"),CONCATENATE("R1C",'Mapa Final'!$O$17),"")</f>
        <v/>
      </c>
      <c r="AJ26" s="7" t="e">
        <f>IF(AND('Mapa Final'!#REF!="Media",'Mapa Final'!#REF!="Catastrófico"),CONCATENATE("R1C",'Mapa Final'!#REF!),"")</f>
        <v>#REF!</v>
      </c>
      <c r="AK26" s="7" t="e">
        <f>IF(AND('Mapa Final'!#REF!="Media",'Mapa Final'!#REF!="Catastrófico"),CONCATENATE("R1C",'Mapa Final'!#REF!),"")</f>
        <v>#REF!</v>
      </c>
      <c r="AL26" s="7" t="e">
        <f>IF(AND('Mapa Final'!#REF!="Media",'Mapa Final'!#REF!="Catastrófico"),CONCATENATE("R1C",'Mapa Final'!#REF!),"")</f>
        <v>#REF!</v>
      </c>
      <c r="AM26" s="8" t="e">
        <f>IF(AND('Mapa Final'!#REF!="Media",'Mapa Final'!#REF!="Catastrófico"),CONCATENATE("R1C",'Mapa Final'!#REF!),"")</f>
        <v>#REF!</v>
      </c>
      <c r="AN26" s="1"/>
      <c r="AO26" s="234" t="s">
        <v>39</v>
      </c>
      <c r="AP26" s="221"/>
      <c r="AQ26" s="221"/>
      <c r="AR26" s="221"/>
      <c r="AS26" s="221"/>
      <c r="AT26" s="222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t="15" customHeight="1" x14ac:dyDescent="0.25">
      <c r="A27" s="1"/>
      <c r="B27" s="214"/>
      <c r="C27" s="202"/>
      <c r="D27" s="207"/>
      <c r="E27" s="201"/>
      <c r="F27" s="202"/>
      <c r="G27" s="202"/>
      <c r="H27" s="202"/>
      <c r="I27" s="207"/>
      <c r="J27" s="24" t="str">
        <f>IF(AND('Mapa Final'!$Y$19="Media",'Mapa Final'!$AA$19="Leve"),CONCATENATE("R2C",'Mapa Final'!$O$19),"")</f>
        <v/>
      </c>
      <c r="K27" s="25" t="e">
        <f>IF(AND('Mapa Final'!#REF!="Media",'Mapa Final'!#REF!="Leve"),CONCATENATE("R2C",'Mapa Final'!#REF!),"")</f>
        <v>#REF!</v>
      </c>
      <c r="L27" s="25" t="e">
        <f>IF(AND('Mapa Final'!#REF!="Media",'Mapa Final'!#REF!="Leve"),CONCATENATE("R2C",'Mapa Final'!#REF!),"")</f>
        <v>#REF!</v>
      </c>
      <c r="M27" s="25" t="e">
        <f>IF(AND('Mapa Final'!#REF!="Media",'Mapa Final'!#REF!="Leve"),CONCATENATE("R2C",'Mapa Final'!#REF!),"")</f>
        <v>#REF!</v>
      </c>
      <c r="N27" s="25" t="str">
        <f>IF(AND('Mapa Final'!$Y$20="Media",'Mapa Final'!$AA$20="Leve"),CONCATENATE("R2C",'Mapa Final'!$O$20),"")</f>
        <v/>
      </c>
      <c r="O27" s="26" t="str">
        <f>IF(AND('Mapa Final'!$Y$21="Media",'Mapa Final'!$AA$21="Leve"),CONCATENATE("R2C",'Mapa Final'!$O$21),"")</f>
        <v/>
      </c>
      <c r="P27" s="24" t="str">
        <f>IF(AND('Mapa Final'!$Y$19="Media",'Mapa Final'!$AA$19="Menor"),CONCATENATE("R2C",'Mapa Final'!$O$19),"")</f>
        <v/>
      </c>
      <c r="Q27" s="25" t="e">
        <f>IF(AND('Mapa Final'!#REF!="Media",'Mapa Final'!#REF!="Menor"),CONCATENATE("R2C",'Mapa Final'!#REF!),"")</f>
        <v>#REF!</v>
      </c>
      <c r="R27" s="25" t="e">
        <f>IF(AND('Mapa Final'!#REF!="Media",'Mapa Final'!#REF!="Menor"),CONCATENATE("R2C",'Mapa Final'!#REF!),"")</f>
        <v>#REF!</v>
      </c>
      <c r="S27" s="25" t="e">
        <f>IF(AND('Mapa Final'!#REF!="Media",'Mapa Final'!#REF!="Menor"),CONCATENATE("R2C",'Mapa Final'!#REF!),"")</f>
        <v>#REF!</v>
      </c>
      <c r="T27" s="25" t="str">
        <f>IF(AND('Mapa Final'!$Y$20="Media",'Mapa Final'!$AA$20="Menor"),CONCATENATE("R2C",'Mapa Final'!$O$20),"")</f>
        <v/>
      </c>
      <c r="U27" s="26" t="str">
        <f>IF(AND('Mapa Final'!$Y$21="Media",'Mapa Final'!$AA$21="Menor"),CONCATENATE("R2C",'Mapa Final'!$O$21),"")</f>
        <v/>
      </c>
      <c r="V27" s="24" t="str">
        <f>IF(AND('Mapa Final'!$Y$19="Media",'Mapa Final'!$AA$19="Moderado"),CONCATENATE("R2C",'Mapa Final'!$O$19),"")</f>
        <v/>
      </c>
      <c r="W27" s="25" t="e">
        <f>IF(AND('Mapa Final'!#REF!="Media",'Mapa Final'!#REF!="Moderado"),CONCATENATE("R2C",'Mapa Final'!#REF!),"")</f>
        <v>#REF!</v>
      </c>
      <c r="X27" s="25" t="e">
        <f>IF(AND('Mapa Final'!#REF!="Media",'Mapa Final'!#REF!="Moderado"),CONCATENATE("R2C",'Mapa Final'!#REF!),"")</f>
        <v>#REF!</v>
      </c>
      <c r="Y27" s="25" t="e">
        <f>IF(AND('Mapa Final'!#REF!="Media",'Mapa Final'!#REF!="Moderado"),CONCATENATE("R2C",'Mapa Final'!#REF!),"")</f>
        <v>#REF!</v>
      </c>
      <c r="Z27" s="25" t="str">
        <f>IF(AND('Mapa Final'!$Y$20="Media",'Mapa Final'!$AA$20="Moderado"),CONCATENATE("R2C",'Mapa Final'!$O$20),"")</f>
        <v/>
      </c>
      <c r="AA27" s="26" t="str">
        <f>IF(AND('Mapa Final'!$Y$21="Media",'Mapa Final'!$AA$21="Moderado"),CONCATENATE("R2C",'Mapa Final'!$O$21),"")</f>
        <v/>
      </c>
      <c r="AB27" s="9" t="str">
        <f>IF(AND('Mapa Final'!$Y$19="Media",'Mapa Final'!$AA$19="Mayor"),CONCATENATE("R2C",'Mapa Final'!$O$19),"")</f>
        <v/>
      </c>
      <c r="AC27" s="10" t="e">
        <f>IF(AND('Mapa Final'!#REF!="Media",'Mapa Final'!#REF!="Mayor"),CONCATENATE("R2C",'Mapa Final'!#REF!),"")</f>
        <v>#REF!</v>
      </c>
      <c r="AD27" s="10" t="e">
        <f>IF(AND('Mapa Final'!#REF!="Media",'Mapa Final'!#REF!="Mayor"),CONCATENATE("R2C",'Mapa Final'!#REF!),"")</f>
        <v>#REF!</v>
      </c>
      <c r="AE27" s="10" t="e">
        <f>IF(AND('Mapa Final'!#REF!="Media",'Mapa Final'!#REF!="Mayor"),CONCATENATE("R2C",'Mapa Final'!#REF!),"")</f>
        <v>#REF!</v>
      </c>
      <c r="AF27" s="10" t="str">
        <f>IF(AND('Mapa Final'!$Y$20="Media",'Mapa Final'!$AA$20="Mayor"),CONCATENATE("R2C",'Mapa Final'!$O$20),"")</f>
        <v/>
      </c>
      <c r="AG27" s="11" t="str">
        <f>IF(AND('Mapa Final'!$Y$21="Media",'Mapa Final'!$AA$21="Mayor"),CONCATENATE("R2C",'Mapa Final'!$O$21),"")</f>
        <v/>
      </c>
      <c r="AH27" s="12" t="str">
        <f>IF(AND('Mapa Final'!$Y$19="Media",'Mapa Final'!$AA$19="Catastrófico"),CONCATENATE("R2C",'Mapa Final'!$O$19),"")</f>
        <v/>
      </c>
      <c r="AI27" s="13" t="e">
        <f>IF(AND('Mapa Final'!#REF!="Media",'Mapa Final'!#REF!="Catastrófico"),CONCATENATE("R2C",'Mapa Final'!#REF!),"")</f>
        <v>#REF!</v>
      </c>
      <c r="AJ27" s="13" t="e">
        <f>IF(AND('Mapa Final'!#REF!="Media",'Mapa Final'!#REF!="Catastrófico"),CONCATENATE("R2C",'Mapa Final'!#REF!),"")</f>
        <v>#REF!</v>
      </c>
      <c r="AK27" s="13" t="e">
        <f>IF(AND('Mapa Final'!#REF!="Media",'Mapa Final'!#REF!="Catastrófico"),CONCATENATE("R2C",'Mapa Final'!#REF!),"")</f>
        <v>#REF!</v>
      </c>
      <c r="AL27" s="13" t="str">
        <f>IF(AND('Mapa Final'!$Y$20="Media",'Mapa Final'!$AA$20="Catastrófico"),CONCATENATE("R2C",'Mapa Final'!$O$20),"")</f>
        <v/>
      </c>
      <c r="AM27" s="14" t="str">
        <f>IF(AND('Mapa Final'!$Y$21="Media",'Mapa Final'!$AA$21="Catastrófico"),CONCATENATE("R2C",'Mapa Final'!$O$21),"")</f>
        <v/>
      </c>
      <c r="AN27" s="1"/>
      <c r="AO27" s="223"/>
      <c r="AP27" s="202"/>
      <c r="AQ27" s="202"/>
      <c r="AR27" s="202"/>
      <c r="AS27" s="202"/>
      <c r="AT27" s="224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t="15" customHeight="1" x14ac:dyDescent="0.25">
      <c r="A28" s="1"/>
      <c r="B28" s="214"/>
      <c r="C28" s="202"/>
      <c r="D28" s="207"/>
      <c r="E28" s="201"/>
      <c r="F28" s="202"/>
      <c r="G28" s="202"/>
      <c r="H28" s="202"/>
      <c r="I28" s="207"/>
      <c r="J28" s="24" t="str">
        <f>IF(AND('Mapa Final'!$Y$22="Media",'Mapa Final'!$AA$22="Leve"),CONCATENATE("R3C",'Mapa Final'!$O$22),"")</f>
        <v/>
      </c>
      <c r="K28" s="25" t="str">
        <f>IF(AND('Mapa Final'!$Y$23="Media",'Mapa Final'!$AA$23="Leve"),CONCATENATE("R3C",'Mapa Final'!$O$23),"")</f>
        <v/>
      </c>
      <c r="L28" s="25" t="str">
        <f>IF(AND('Mapa Final'!$Y$24="Media",'Mapa Final'!$AA$24="Leve"),CONCATENATE("R3C",'Mapa Final'!$O$24),"")</f>
        <v/>
      </c>
      <c r="M28" s="25" t="e">
        <f>IF(AND('Mapa Final'!#REF!="Media",'Mapa Final'!#REF!="Leve"),CONCATENATE("R3C",'Mapa Final'!#REF!),"")</f>
        <v>#REF!</v>
      </c>
      <c r="N28" s="25" t="e">
        <f>IF(AND('Mapa Final'!#REF!="Media",'Mapa Final'!#REF!="Leve"),CONCATENATE("R3C",'Mapa Final'!#REF!),"")</f>
        <v>#REF!</v>
      </c>
      <c r="O28" s="26" t="e">
        <f>IF(AND('Mapa Final'!#REF!="Media",'Mapa Final'!#REF!="Leve"),CONCATENATE("R3C",'Mapa Final'!#REF!),"")</f>
        <v>#REF!</v>
      </c>
      <c r="P28" s="24" t="str">
        <f>IF(AND('Mapa Final'!$Y$22="Media",'Mapa Final'!$AA$22="Menor"),CONCATENATE("R3C",'Mapa Final'!$O$22),"")</f>
        <v/>
      </c>
      <c r="Q28" s="25" t="str">
        <f>IF(AND('Mapa Final'!$Y$23="Media",'Mapa Final'!$AA$23="Menor"),CONCATENATE("R3C",'Mapa Final'!$O$23),"")</f>
        <v/>
      </c>
      <c r="R28" s="25" t="str">
        <f>IF(AND('Mapa Final'!$Y$24="Media",'Mapa Final'!$AA$24="Menor"),CONCATENATE("R3C",'Mapa Final'!$O$24),"")</f>
        <v/>
      </c>
      <c r="S28" s="25" t="e">
        <f>IF(AND('Mapa Final'!#REF!="Media",'Mapa Final'!#REF!="Menor"),CONCATENATE("R3C",'Mapa Final'!#REF!),"")</f>
        <v>#REF!</v>
      </c>
      <c r="T28" s="25" t="e">
        <f>IF(AND('Mapa Final'!#REF!="Media",'Mapa Final'!#REF!="Menor"),CONCATENATE("R3C",'Mapa Final'!#REF!),"")</f>
        <v>#REF!</v>
      </c>
      <c r="U28" s="26" t="e">
        <f>IF(AND('Mapa Final'!#REF!="Media",'Mapa Final'!#REF!="Menor"),CONCATENATE("R3C",'Mapa Final'!#REF!),"")</f>
        <v>#REF!</v>
      </c>
      <c r="V28" s="24" t="str">
        <f>IF(AND('Mapa Final'!$Y$22="Media",'Mapa Final'!$AA$22="Moderado"),CONCATENATE("R3C",'Mapa Final'!$O$22),"")</f>
        <v/>
      </c>
      <c r="W28" s="25" t="str">
        <f>IF(AND('Mapa Final'!$Y$23="Media",'Mapa Final'!$AA$23="Moderado"),CONCATENATE("R3C",'Mapa Final'!$O$23),"")</f>
        <v/>
      </c>
      <c r="X28" s="25" t="str">
        <f>IF(AND('Mapa Final'!$Y$24="Media",'Mapa Final'!$AA$24="Moderado"),CONCATENATE("R3C",'Mapa Final'!$O$24),"")</f>
        <v/>
      </c>
      <c r="Y28" s="25" t="e">
        <f>IF(AND('Mapa Final'!#REF!="Media",'Mapa Final'!#REF!="Moderado"),CONCATENATE("R3C",'Mapa Final'!#REF!),"")</f>
        <v>#REF!</v>
      </c>
      <c r="Z28" s="25" t="e">
        <f>IF(AND('Mapa Final'!#REF!="Media",'Mapa Final'!#REF!="Moderado"),CONCATENATE("R3C",'Mapa Final'!#REF!),"")</f>
        <v>#REF!</v>
      </c>
      <c r="AA28" s="26" t="e">
        <f>IF(AND('Mapa Final'!#REF!="Media",'Mapa Final'!#REF!="Moderado"),CONCATENATE("R3C",'Mapa Final'!#REF!),"")</f>
        <v>#REF!</v>
      </c>
      <c r="AB28" s="9" t="str">
        <f>IF(AND('Mapa Final'!$Y$22="Media",'Mapa Final'!$AA$22="Mayor"),CONCATENATE("R3C",'Mapa Final'!$O$22),"")</f>
        <v/>
      </c>
      <c r="AC28" s="10" t="str">
        <f>IF(AND('Mapa Final'!$Y$23="Media",'Mapa Final'!$AA$23="Mayor"),CONCATENATE("R3C",'Mapa Final'!$O$23),"")</f>
        <v/>
      </c>
      <c r="AD28" s="10" t="str">
        <f>IF(AND('Mapa Final'!$Y$24="Media",'Mapa Final'!$AA$24="Mayor"),CONCATENATE("R3C",'Mapa Final'!$O$24),"")</f>
        <v/>
      </c>
      <c r="AE28" s="10" t="e">
        <f>IF(AND('Mapa Final'!#REF!="Media",'Mapa Final'!#REF!="Mayor"),CONCATENATE("R3C",'Mapa Final'!#REF!),"")</f>
        <v>#REF!</v>
      </c>
      <c r="AF28" s="10" t="e">
        <f>IF(AND('Mapa Final'!#REF!="Media",'Mapa Final'!#REF!="Mayor"),CONCATENATE("R3C",'Mapa Final'!#REF!),"")</f>
        <v>#REF!</v>
      </c>
      <c r="AG28" s="11" t="e">
        <f>IF(AND('Mapa Final'!#REF!="Media",'Mapa Final'!#REF!="Mayor"),CONCATENATE("R3C",'Mapa Final'!#REF!),"")</f>
        <v>#REF!</v>
      </c>
      <c r="AH28" s="12" t="str">
        <f>IF(AND('Mapa Final'!$Y$22="Media",'Mapa Final'!$AA$22="Catastrófico"),CONCATENATE("R3C",'Mapa Final'!$O$22),"")</f>
        <v/>
      </c>
      <c r="AI28" s="13" t="str">
        <f>IF(AND('Mapa Final'!$Y$23="Media",'Mapa Final'!$AA$23="Catastrófico"),CONCATENATE("R3C",'Mapa Final'!$O$23),"")</f>
        <v/>
      </c>
      <c r="AJ28" s="13" t="str">
        <f>IF(AND('Mapa Final'!$Y$24="Media",'Mapa Final'!$AA$24="Catastrófico"),CONCATENATE("R3C",'Mapa Final'!$O$24),"")</f>
        <v/>
      </c>
      <c r="AK28" s="13" t="e">
        <f>IF(AND('Mapa Final'!#REF!="Media",'Mapa Final'!#REF!="Catastrófico"),CONCATENATE("R3C",'Mapa Final'!#REF!),"")</f>
        <v>#REF!</v>
      </c>
      <c r="AL28" s="13" t="e">
        <f>IF(AND('Mapa Final'!#REF!="Media",'Mapa Final'!#REF!="Catastrófico"),CONCATENATE("R3C",'Mapa Final'!#REF!),"")</f>
        <v>#REF!</v>
      </c>
      <c r="AM28" s="14" t="e">
        <f>IF(AND('Mapa Final'!#REF!="Media",'Mapa Final'!#REF!="Catastrófico"),CONCATENATE("R3C",'Mapa Final'!#REF!),"")</f>
        <v>#REF!</v>
      </c>
      <c r="AN28" s="1"/>
      <c r="AO28" s="223"/>
      <c r="AP28" s="202"/>
      <c r="AQ28" s="202"/>
      <c r="AR28" s="202"/>
      <c r="AS28" s="202"/>
      <c r="AT28" s="224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t="15" customHeight="1" x14ac:dyDescent="0.25">
      <c r="A29" s="1"/>
      <c r="B29" s="214"/>
      <c r="C29" s="202"/>
      <c r="D29" s="207"/>
      <c r="E29" s="201"/>
      <c r="F29" s="202"/>
      <c r="G29" s="202"/>
      <c r="H29" s="202"/>
      <c r="I29" s="207"/>
      <c r="J29" s="24" t="str">
        <f>IF(AND('Mapa Final'!$Y$25="Media",'Mapa Final'!$AA$25="Leve"),CONCATENATE("R4C",'Mapa Final'!$O$25),"")</f>
        <v/>
      </c>
      <c r="K29" s="25" t="str">
        <f>IF(AND('Mapa Final'!$Y$26="Media",'Mapa Final'!$AA$26="Leve"),CONCATENATE("R4C",'Mapa Final'!$O$26),"")</f>
        <v/>
      </c>
      <c r="L29" s="25" t="e">
        <f>IF(AND('Mapa Final'!#REF!="Media",'Mapa Final'!#REF!="Leve"),CONCATENATE("R4C",'Mapa Final'!#REF!),"")</f>
        <v>#REF!</v>
      </c>
      <c r="M29" s="25" t="str">
        <f>IF(AND('Mapa Final'!$Y$27="Media",'Mapa Final'!$AA$27="Leve"),CONCATENATE("R4C",'Mapa Final'!$O$27),"")</f>
        <v/>
      </c>
      <c r="N29" s="25" t="e">
        <f>IF(AND('Mapa Final'!#REF!="Media",'Mapa Final'!#REF!="Leve"),CONCATENATE("R4C",'Mapa Final'!#REF!),"")</f>
        <v>#REF!</v>
      </c>
      <c r="O29" s="26" t="e">
        <f>IF(AND('Mapa Final'!#REF!="Media",'Mapa Final'!#REF!="Leve"),CONCATENATE("R4C",'Mapa Final'!#REF!),"")</f>
        <v>#REF!</v>
      </c>
      <c r="P29" s="24" t="str">
        <f>IF(AND('Mapa Final'!$Y$25="Media",'Mapa Final'!$AA$25="Menor"),CONCATENATE("R4C",'Mapa Final'!$O$25),"")</f>
        <v/>
      </c>
      <c r="Q29" s="25" t="str">
        <f>IF(AND('Mapa Final'!$Y$26="Media",'Mapa Final'!$AA$26="Menor"),CONCATENATE("R4C",'Mapa Final'!$O$26),"")</f>
        <v/>
      </c>
      <c r="R29" s="25" t="e">
        <f>IF(AND('Mapa Final'!#REF!="Media",'Mapa Final'!#REF!="Menor"),CONCATENATE("R4C",'Mapa Final'!#REF!),"")</f>
        <v>#REF!</v>
      </c>
      <c r="S29" s="25" t="str">
        <f>IF(AND('Mapa Final'!$Y$27="Media",'Mapa Final'!$AA$27="Menor"),CONCATENATE("R4C",'Mapa Final'!$O$27),"")</f>
        <v/>
      </c>
      <c r="T29" s="25" t="e">
        <f>IF(AND('Mapa Final'!#REF!="Media",'Mapa Final'!#REF!="Menor"),CONCATENATE("R4C",'Mapa Final'!#REF!),"")</f>
        <v>#REF!</v>
      </c>
      <c r="U29" s="26" t="e">
        <f>IF(AND('Mapa Final'!#REF!="Media",'Mapa Final'!#REF!="Menor"),CONCATENATE("R4C",'Mapa Final'!#REF!),"")</f>
        <v>#REF!</v>
      </c>
      <c r="V29" s="24" t="str">
        <f>IF(AND('Mapa Final'!$Y$25="Media",'Mapa Final'!$AA$25="Moderado"),CONCATENATE("R4C",'Mapa Final'!$O$25),"")</f>
        <v/>
      </c>
      <c r="W29" s="25" t="str">
        <f>IF(AND('Mapa Final'!$Y$26="Media",'Mapa Final'!$AA$26="Moderado"),CONCATENATE("R4C",'Mapa Final'!$O$26),"")</f>
        <v/>
      </c>
      <c r="X29" s="25" t="e">
        <f>IF(AND('Mapa Final'!#REF!="Media",'Mapa Final'!#REF!="Moderado"),CONCATENATE("R4C",'Mapa Final'!#REF!),"")</f>
        <v>#REF!</v>
      </c>
      <c r="Y29" s="25" t="str">
        <f>IF(AND('Mapa Final'!$Y$27="Media",'Mapa Final'!$AA$27="Moderado"),CONCATENATE("R4C",'Mapa Final'!$O$27),"")</f>
        <v/>
      </c>
      <c r="Z29" s="25" t="e">
        <f>IF(AND('Mapa Final'!#REF!="Media",'Mapa Final'!#REF!="Moderado"),CONCATENATE("R4C",'Mapa Final'!#REF!),"")</f>
        <v>#REF!</v>
      </c>
      <c r="AA29" s="26" t="e">
        <f>IF(AND('Mapa Final'!#REF!="Media",'Mapa Final'!#REF!="Moderado"),CONCATENATE("R4C",'Mapa Final'!#REF!),"")</f>
        <v>#REF!</v>
      </c>
      <c r="AB29" s="9" t="str">
        <f>IF(AND('Mapa Final'!$Y$25="Media",'Mapa Final'!$AA$25="Mayor"),CONCATENATE("R4C",'Mapa Final'!$O$25),"")</f>
        <v/>
      </c>
      <c r="AC29" s="10" t="str">
        <f>IF(AND('Mapa Final'!$Y$26="Media",'Mapa Final'!$AA$26="Mayor"),CONCATENATE("R4C",'Mapa Final'!$O$26),"")</f>
        <v/>
      </c>
      <c r="AD29" s="10" t="e">
        <f>IF(AND('Mapa Final'!#REF!="Media",'Mapa Final'!#REF!="Mayor"),CONCATENATE("R4C",'Mapa Final'!#REF!),"")</f>
        <v>#REF!</v>
      </c>
      <c r="AE29" s="10" t="str">
        <f>IF(AND('Mapa Final'!$Y$27="Media",'Mapa Final'!$AA$27="Mayor"),CONCATENATE("R4C",'Mapa Final'!$O$27),"")</f>
        <v/>
      </c>
      <c r="AF29" s="10" t="e">
        <f>IF(AND('Mapa Final'!#REF!="Media",'Mapa Final'!#REF!="Mayor"),CONCATENATE("R4C",'Mapa Final'!#REF!),"")</f>
        <v>#REF!</v>
      </c>
      <c r="AG29" s="11" t="e">
        <f>IF(AND('Mapa Final'!#REF!="Media",'Mapa Final'!#REF!="Mayor"),CONCATENATE("R4C",'Mapa Final'!#REF!),"")</f>
        <v>#REF!</v>
      </c>
      <c r="AH29" s="12" t="str">
        <f>IF(AND('Mapa Final'!$Y$25="Media",'Mapa Final'!$AA$25="Catastrófico"),CONCATENATE("R4C",'Mapa Final'!$O$25),"")</f>
        <v/>
      </c>
      <c r="AI29" s="13" t="str">
        <f>IF(AND('Mapa Final'!$Y$26="Media",'Mapa Final'!$AA$26="Catastrófico"),CONCATENATE("R4C",'Mapa Final'!$O$26),"")</f>
        <v/>
      </c>
      <c r="AJ29" s="13" t="e">
        <f>IF(AND('Mapa Final'!#REF!="Media",'Mapa Final'!#REF!="Catastrófico"),CONCATENATE("R4C",'Mapa Final'!#REF!),"")</f>
        <v>#REF!</v>
      </c>
      <c r="AK29" s="13" t="str">
        <f>IF(AND('Mapa Final'!$Y$27="Media",'Mapa Final'!$AA$27="Catastrófico"),CONCATENATE("R4C",'Mapa Final'!$O$27),"")</f>
        <v/>
      </c>
      <c r="AL29" s="13" t="e">
        <f>IF(AND('Mapa Final'!#REF!="Media",'Mapa Final'!#REF!="Catastrófico"),CONCATENATE("R4C",'Mapa Final'!#REF!),"")</f>
        <v>#REF!</v>
      </c>
      <c r="AM29" s="14" t="e">
        <f>IF(AND('Mapa Final'!#REF!="Media",'Mapa Final'!#REF!="Catastrófico"),CONCATENATE("R4C",'Mapa Final'!#REF!),"")</f>
        <v>#REF!</v>
      </c>
      <c r="AN29" s="1"/>
      <c r="AO29" s="223"/>
      <c r="AP29" s="202"/>
      <c r="AQ29" s="202"/>
      <c r="AR29" s="202"/>
      <c r="AS29" s="202"/>
      <c r="AT29" s="224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t="15" customHeight="1" x14ac:dyDescent="0.25">
      <c r="A30" s="1"/>
      <c r="B30" s="214"/>
      <c r="C30" s="202"/>
      <c r="D30" s="207"/>
      <c r="E30" s="201"/>
      <c r="F30" s="202"/>
      <c r="G30" s="202"/>
      <c r="H30" s="202"/>
      <c r="I30" s="207"/>
      <c r="J30" s="24" t="str">
        <f>IF(AND('Mapa Final'!$Y$28="Media",'Mapa Final'!$AA$28="Leve"),CONCATENATE("R5C",'Mapa Final'!$O$28),"")</f>
        <v/>
      </c>
      <c r="K30" s="25" t="str">
        <f>IF(AND('Mapa Final'!$Y$29="Media",'Mapa Final'!$AA$29="Leve"),CONCATENATE("R5C",'Mapa Final'!$O$29),"")</f>
        <v/>
      </c>
      <c r="L30" s="25" t="str">
        <f>IF(AND('Mapa Final'!$Y$30="Media",'Mapa Final'!$AA$30="Leve"),CONCATENATE("R5C",'Mapa Final'!$O$30),"")</f>
        <v/>
      </c>
      <c r="M30" s="25" t="e">
        <f>IF(AND('Mapa Final'!#REF!="Media",'Mapa Final'!#REF!="Leve"),CONCATENATE("R5C",'Mapa Final'!#REF!),"")</f>
        <v>#REF!</v>
      </c>
      <c r="N30" s="25" t="e">
        <f>IF(AND('Mapa Final'!#REF!="Media",'Mapa Final'!#REF!="Leve"),CONCATENATE("R5C",'Mapa Final'!#REF!),"")</f>
        <v>#REF!</v>
      </c>
      <c r="O30" s="26" t="e">
        <f>IF(AND('Mapa Final'!#REF!="Media",'Mapa Final'!#REF!="Leve"),CONCATENATE("R5C",'Mapa Final'!#REF!),"")</f>
        <v>#REF!</v>
      </c>
      <c r="P30" s="24" t="str">
        <f>IF(AND('Mapa Final'!$Y$28="Media",'Mapa Final'!$AA$28="Menor"),CONCATENATE("R5C",'Mapa Final'!$O$28),"")</f>
        <v/>
      </c>
      <c r="Q30" s="25" t="str">
        <f>IF(AND('Mapa Final'!$Y$29="Media",'Mapa Final'!$AA$29="Menor"),CONCATENATE("R5C",'Mapa Final'!$O$29),"")</f>
        <v/>
      </c>
      <c r="R30" s="25" t="str">
        <f>IF(AND('Mapa Final'!$Y$30="Media",'Mapa Final'!$AA$30="Menor"),CONCATENATE("R5C",'Mapa Final'!$O$30),"")</f>
        <v/>
      </c>
      <c r="S30" s="25" t="e">
        <f>IF(AND('Mapa Final'!#REF!="Media",'Mapa Final'!#REF!="Menor"),CONCATENATE("R5C",'Mapa Final'!#REF!),"")</f>
        <v>#REF!</v>
      </c>
      <c r="T30" s="25" t="e">
        <f>IF(AND('Mapa Final'!#REF!="Media",'Mapa Final'!#REF!="Menor"),CONCATENATE("R5C",'Mapa Final'!#REF!),"")</f>
        <v>#REF!</v>
      </c>
      <c r="U30" s="26" t="e">
        <f>IF(AND('Mapa Final'!#REF!="Media",'Mapa Final'!#REF!="Menor"),CONCATENATE("R5C",'Mapa Final'!#REF!),"")</f>
        <v>#REF!</v>
      </c>
      <c r="V30" s="24" t="str">
        <f>IF(AND('Mapa Final'!$Y$28="Media",'Mapa Final'!$AA$28="Moderado"),CONCATENATE("R5C",'Mapa Final'!$O$28),"")</f>
        <v/>
      </c>
      <c r="W30" s="25" t="str">
        <f>IF(AND('Mapa Final'!$Y$29="Media",'Mapa Final'!$AA$29="Moderado"),CONCATENATE("R5C",'Mapa Final'!$O$29),"")</f>
        <v/>
      </c>
      <c r="X30" s="25" t="str">
        <f>IF(AND('Mapa Final'!$Y$30="Media",'Mapa Final'!$AA$30="Moderado"),CONCATENATE("R5C",'Mapa Final'!$O$30),"")</f>
        <v/>
      </c>
      <c r="Y30" s="25" t="e">
        <f>IF(AND('Mapa Final'!#REF!="Media",'Mapa Final'!#REF!="Moderado"),CONCATENATE("R5C",'Mapa Final'!#REF!),"")</f>
        <v>#REF!</v>
      </c>
      <c r="Z30" s="25" t="e">
        <f>IF(AND('Mapa Final'!#REF!="Media",'Mapa Final'!#REF!="Moderado"),CONCATENATE("R5C",'Mapa Final'!#REF!),"")</f>
        <v>#REF!</v>
      </c>
      <c r="AA30" s="26" t="e">
        <f>IF(AND('Mapa Final'!#REF!="Media",'Mapa Final'!#REF!="Moderado"),CONCATENATE("R5C",'Mapa Final'!#REF!),"")</f>
        <v>#REF!</v>
      </c>
      <c r="AB30" s="9" t="str">
        <f>IF(AND('Mapa Final'!$Y$28="Media",'Mapa Final'!$AA$28="Mayor"),CONCATENATE("R5C",'Mapa Final'!$O$28),"")</f>
        <v/>
      </c>
      <c r="AC30" s="10" t="str">
        <f>IF(AND('Mapa Final'!$Y$29="Media",'Mapa Final'!$AA$29="Mayor"),CONCATENATE("R5C",'Mapa Final'!$O$29),"")</f>
        <v/>
      </c>
      <c r="AD30" s="10" t="str">
        <f>IF(AND('Mapa Final'!$Y$30="Media",'Mapa Final'!$AA$30="Mayor"),CONCATENATE("R5C",'Mapa Final'!$O$30),"")</f>
        <v/>
      </c>
      <c r="AE30" s="10" t="e">
        <f>IF(AND('Mapa Final'!#REF!="Media",'Mapa Final'!#REF!="Mayor"),CONCATENATE("R5C",'Mapa Final'!#REF!),"")</f>
        <v>#REF!</v>
      </c>
      <c r="AF30" s="10" t="e">
        <f>IF(AND('Mapa Final'!#REF!="Media",'Mapa Final'!#REF!="Mayor"),CONCATENATE("R5C",'Mapa Final'!#REF!),"")</f>
        <v>#REF!</v>
      </c>
      <c r="AG30" s="11" t="e">
        <f>IF(AND('Mapa Final'!#REF!="Media",'Mapa Final'!#REF!="Mayor"),CONCATENATE("R5C",'Mapa Final'!#REF!),"")</f>
        <v>#REF!</v>
      </c>
      <c r="AH30" s="12" t="str">
        <f>IF(AND('Mapa Final'!$Y$28="Media",'Mapa Final'!$AA$28="Catastrófico"),CONCATENATE("R5C",'Mapa Final'!$O$28),"")</f>
        <v/>
      </c>
      <c r="AI30" s="13" t="str">
        <f>IF(AND('Mapa Final'!$Y$29="Media",'Mapa Final'!$AA$29="Catastrófico"),CONCATENATE("R5C",'Mapa Final'!$O$29),"")</f>
        <v/>
      </c>
      <c r="AJ30" s="13" t="str">
        <f>IF(AND('Mapa Final'!$Y$30="Media",'Mapa Final'!$AA$30="Catastrófico"),CONCATENATE("R5C",'Mapa Final'!$O$30),"")</f>
        <v/>
      </c>
      <c r="AK30" s="13" t="e">
        <f>IF(AND('Mapa Final'!#REF!="Media",'Mapa Final'!#REF!="Catastrófico"),CONCATENATE("R5C",'Mapa Final'!#REF!),"")</f>
        <v>#REF!</v>
      </c>
      <c r="AL30" s="13" t="e">
        <f>IF(AND('Mapa Final'!#REF!="Media",'Mapa Final'!#REF!="Catastrófico"),CONCATENATE("R5C",'Mapa Final'!#REF!),"")</f>
        <v>#REF!</v>
      </c>
      <c r="AM30" s="14" t="e">
        <f>IF(AND('Mapa Final'!#REF!="Media",'Mapa Final'!#REF!="Catastrófico"),CONCATENATE("R5C",'Mapa Final'!#REF!),"")</f>
        <v>#REF!</v>
      </c>
      <c r="AN30" s="1"/>
      <c r="AO30" s="223"/>
      <c r="AP30" s="202"/>
      <c r="AQ30" s="202"/>
      <c r="AR30" s="202"/>
      <c r="AS30" s="202"/>
      <c r="AT30" s="224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t="15" customHeight="1" x14ac:dyDescent="0.25">
      <c r="A31" s="1"/>
      <c r="B31" s="214"/>
      <c r="C31" s="202"/>
      <c r="D31" s="207"/>
      <c r="E31" s="201"/>
      <c r="F31" s="202"/>
      <c r="G31" s="202"/>
      <c r="H31" s="202"/>
      <c r="I31" s="207"/>
      <c r="J31" s="24" t="str">
        <f>IF(AND('Mapa Final'!$Y$31="Media",'Mapa Final'!$AA$31="Leve"),CONCATENATE("R6C",'Mapa Final'!$O$31),"")</f>
        <v/>
      </c>
      <c r="K31" s="25" t="str">
        <f>IF(AND('Mapa Final'!$Y$32="Media",'Mapa Final'!$AA$32="Leve"),CONCATENATE("R6C",'Mapa Final'!$O$32),"")</f>
        <v/>
      </c>
      <c r="L31" s="25" t="str">
        <f>IF(AND('Mapa Final'!$Y$33="Media",'Mapa Final'!$AA$33="Leve"),CONCATENATE("R6C",'Mapa Final'!$O$33),"")</f>
        <v/>
      </c>
      <c r="M31" s="25" t="e">
        <f>IF(AND('Mapa Final'!#REF!="Media",'Mapa Final'!#REF!="Leve"),CONCATENATE("R6C",'Mapa Final'!#REF!),"")</f>
        <v>#REF!</v>
      </c>
      <c r="N31" s="25" t="e">
        <f>IF(AND('Mapa Final'!#REF!="Media",'Mapa Final'!#REF!="Leve"),CONCATENATE("R6C",'Mapa Final'!#REF!),"")</f>
        <v>#REF!</v>
      </c>
      <c r="O31" s="26" t="e">
        <f>IF(AND('Mapa Final'!#REF!="Media",'Mapa Final'!#REF!="Leve"),CONCATENATE("R6C",'Mapa Final'!#REF!),"")</f>
        <v>#REF!</v>
      </c>
      <c r="P31" s="24" t="str">
        <f>IF(AND('Mapa Final'!$Y$31="Media",'Mapa Final'!$AA$31="Menor"),CONCATENATE("R6C",'Mapa Final'!$O$31),"")</f>
        <v/>
      </c>
      <c r="Q31" s="25" t="str">
        <f>IF(AND('Mapa Final'!$Y$32="Media",'Mapa Final'!$AA$32="Menor"),CONCATENATE("R6C",'Mapa Final'!$O$32),"")</f>
        <v/>
      </c>
      <c r="R31" s="25" t="str">
        <f>IF(AND('Mapa Final'!$Y$33="Media",'Mapa Final'!$AA$33="Menor"),CONCATENATE("R6C",'Mapa Final'!$O$33),"")</f>
        <v/>
      </c>
      <c r="S31" s="25" t="e">
        <f>IF(AND('Mapa Final'!#REF!="Media",'Mapa Final'!#REF!="Menor"),CONCATENATE("R6C",'Mapa Final'!#REF!),"")</f>
        <v>#REF!</v>
      </c>
      <c r="T31" s="25" t="e">
        <f>IF(AND('Mapa Final'!#REF!="Media",'Mapa Final'!#REF!="Menor"),CONCATENATE("R6C",'Mapa Final'!#REF!),"")</f>
        <v>#REF!</v>
      </c>
      <c r="U31" s="26" t="e">
        <f>IF(AND('Mapa Final'!#REF!="Media",'Mapa Final'!#REF!="Menor"),CONCATENATE("R6C",'Mapa Final'!#REF!),"")</f>
        <v>#REF!</v>
      </c>
      <c r="V31" s="24" t="str">
        <f>IF(AND('Mapa Final'!$Y$31="Media",'Mapa Final'!$AA$31="Moderado"),CONCATENATE("R6C",'Mapa Final'!$O$31),"")</f>
        <v/>
      </c>
      <c r="W31" s="25" t="str">
        <f>IF(AND('Mapa Final'!$Y$32="Media",'Mapa Final'!$AA$32="Moderado"),CONCATENATE("R6C",'Mapa Final'!$O$32),"")</f>
        <v/>
      </c>
      <c r="X31" s="25" t="str">
        <f>IF(AND('Mapa Final'!$Y$33="Media",'Mapa Final'!$AA$33="Moderado"),CONCATENATE("R6C",'Mapa Final'!$O$33),"")</f>
        <v/>
      </c>
      <c r="Y31" s="25" t="e">
        <f>IF(AND('Mapa Final'!#REF!="Media",'Mapa Final'!#REF!="Moderado"),CONCATENATE("R6C",'Mapa Final'!#REF!),"")</f>
        <v>#REF!</v>
      </c>
      <c r="Z31" s="25" t="e">
        <f>IF(AND('Mapa Final'!#REF!="Media",'Mapa Final'!#REF!="Moderado"),CONCATENATE("R6C",'Mapa Final'!#REF!),"")</f>
        <v>#REF!</v>
      </c>
      <c r="AA31" s="26" t="e">
        <f>IF(AND('Mapa Final'!#REF!="Media",'Mapa Final'!#REF!="Moderado"),CONCATENATE("R6C",'Mapa Final'!#REF!),"")</f>
        <v>#REF!</v>
      </c>
      <c r="AB31" s="9" t="str">
        <f>IF(AND('Mapa Final'!$Y$31="Media",'Mapa Final'!$AA$31="Mayor"),CONCATENATE("R6C",'Mapa Final'!$O$31),"")</f>
        <v/>
      </c>
      <c r="AC31" s="10" t="str">
        <f>IF(AND('Mapa Final'!$Y$32="Media",'Mapa Final'!$AA$32="Mayor"),CONCATENATE("R6C",'Mapa Final'!$O$32),"")</f>
        <v/>
      </c>
      <c r="AD31" s="10" t="str">
        <f>IF(AND('Mapa Final'!$Y$33="Media",'Mapa Final'!$AA$33="Mayor"),CONCATENATE("R6C",'Mapa Final'!$O$33),"")</f>
        <v/>
      </c>
      <c r="AE31" s="10" t="e">
        <f>IF(AND('Mapa Final'!#REF!="Media",'Mapa Final'!#REF!="Mayor"),CONCATENATE("R6C",'Mapa Final'!#REF!),"")</f>
        <v>#REF!</v>
      </c>
      <c r="AF31" s="10" t="e">
        <f>IF(AND('Mapa Final'!#REF!="Media",'Mapa Final'!#REF!="Mayor"),CONCATENATE("R6C",'Mapa Final'!#REF!),"")</f>
        <v>#REF!</v>
      </c>
      <c r="AG31" s="11" t="e">
        <f>IF(AND('Mapa Final'!#REF!="Media",'Mapa Final'!#REF!="Mayor"),CONCATENATE("R6C",'Mapa Final'!#REF!),"")</f>
        <v>#REF!</v>
      </c>
      <c r="AH31" s="12" t="str">
        <f>IF(AND('Mapa Final'!$Y$31="Media",'Mapa Final'!$AA$31="Catastrófico"),CONCATENATE("R6C",'Mapa Final'!$O$31),"")</f>
        <v/>
      </c>
      <c r="AI31" s="13" t="str">
        <f>IF(AND('Mapa Final'!$Y$32="Media",'Mapa Final'!$AA$32="Catastrófico"),CONCATENATE("R6C",'Mapa Final'!$O$32),"")</f>
        <v/>
      </c>
      <c r="AJ31" s="13" t="str">
        <f>IF(AND('Mapa Final'!$Y$33="Media",'Mapa Final'!$AA$33="Catastrófico"),CONCATENATE("R6C",'Mapa Final'!$O$33),"")</f>
        <v/>
      </c>
      <c r="AK31" s="13" t="e">
        <f>IF(AND('Mapa Final'!#REF!="Media",'Mapa Final'!#REF!="Catastrófico"),CONCATENATE("R6C",'Mapa Final'!#REF!),"")</f>
        <v>#REF!</v>
      </c>
      <c r="AL31" s="13" t="e">
        <f>IF(AND('Mapa Final'!#REF!="Media",'Mapa Final'!#REF!="Catastrófico"),CONCATENATE("R6C",'Mapa Final'!#REF!),"")</f>
        <v>#REF!</v>
      </c>
      <c r="AM31" s="14" t="e">
        <f>IF(AND('Mapa Final'!#REF!="Media",'Mapa Final'!#REF!="Catastrófico"),CONCATENATE("R6C",'Mapa Final'!#REF!),"")</f>
        <v>#REF!</v>
      </c>
      <c r="AN31" s="1"/>
      <c r="AO31" s="223"/>
      <c r="AP31" s="202"/>
      <c r="AQ31" s="202"/>
      <c r="AR31" s="202"/>
      <c r="AS31" s="202"/>
      <c r="AT31" s="224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t="15" customHeight="1" x14ac:dyDescent="0.25">
      <c r="A32" s="1"/>
      <c r="B32" s="214"/>
      <c r="C32" s="202"/>
      <c r="D32" s="207"/>
      <c r="E32" s="201"/>
      <c r="F32" s="202"/>
      <c r="G32" s="202"/>
      <c r="H32" s="202"/>
      <c r="I32" s="207"/>
      <c r="J32" s="24" t="e">
        <f>IF(AND('Mapa Final'!#REF!="Media",'Mapa Final'!#REF!="Leve"),CONCATENATE("R7C",'Mapa Final'!#REF!),"")</f>
        <v>#REF!</v>
      </c>
      <c r="K32" s="25" t="e">
        <f>IF(AND('Mapa Final'!#REF!="Media",'Mapa Final'!#REF!="Leve"),CONCATENATE("R7C",'Mapa Final'!#REF!),"")</f>
        <v>#REF!</v>
      </c>
      <c r="L32" s="25" t="e">
        <f>IF(AND('Mapa Final'!#REF!="Media",'Mapa Final'!#REF!="Leve"),CONCATENATE("R7C",'Mapa Final'!#REF!),"")</f>
        <v>#REF!</v>
      </c>
      <c r="M32" s="25" t="e">
        <f>IF(AND('Mapa Final'!#REF!="Media",'Mapa Final'!#REF!="Leve"),CONCATENATE("R7C",'Mapa Final'!#REF!),"")</f>
        <v>#REF!</v>
      </c>
      <c r="N32" s="25" t="e">
        <f>IF(AND('Mapa Final'!#REF!="Media",'Mapa Final'!#REF!="Leve"),CONCATENATE("R7C",'Mapa Final'!#REF!),"")</f>
        <v>#REF!</v>
      </c>
      <c r="O32" s="26" t="e">
        <f>IF(AND('Mapa Final'!#REF!="Media",'Mapa Final'!#REF!="Leve"),CONCATENATE("R7C",'Mapa Final'!#REF!),"")</f>
        <v>#REF!</v>
      </c>
      <c r="P32" s="24" t="e">
        <f>IF(AND('Mapa Final'!#REF!="Media",'Mapa Final'!#REF!="Menor"),CONCATENATE("R7C",'Mapa Final'!#REF!),"")</f>
        <v>#REF!</v>
      </c>
      <c r="Q32" s="25" t="e">
        <f>IF(AND('Mapa Final'!#REF!="Media",'Mapa Final'!#REF!="Menor"),CONCATENATE("R7C",'Mapa Final'!#REF!),"")</f>
        <v>#REF!</v>
      </c>
      <c r="R32" s="25" t="e">
        <f>IF(AND('Mapa Final'!#REF!="Media",'Mapa Final'!#REF!="Menor"),CONCATENATE("R7C",'Mapa Final'!#REF!),"")</f>
        <v>#REF!</v>
      </c>
      <c r="S32" s="25" t="e">
        <f>IF(AND('Mapa Final'!#REF!="Media",'Mapa Final'!#REF!="Menor"),CONCATENATE("R7C",'Mapa Final'!#REF!),"")</f>
        <v>#REF!</v>
      </c>
      <c r="T32" s="25" t="e">
        <f>IF(AND('Mapa Final'!#REF!="Media",'Mapa Final'!#REF!="Menor"),CONCATENATE("R7C",'Mapa Final'!#REF!),"")</f>
        <v>#REF!</v>
      </c>
      <c r="U32" s="26" t="e">
        <f>IF(AND('Mapa Final'!#REF!="Media",'Mapa Final'!#REF!="Menor"),CONCATENATE("R7C",'Mapa Final'!#REF!),"")</f>
        <v>#REF!</v>
      </c>
      <c r="V32" s="24" t="e">
        <f>IF(AND('Mapa Final'!#REF!="Media",'Mapa Final'!#REF!="Moderado"),CONCATENATE("R7C",'Mapa Final'!#REF!),"")</f>
        <v>#REF!</v>
      </c>
      <c r="W32" s="25" t="e">
        <f>IF(AND('Mapa Final'!#REF!="Media",'Mapa Final'!#REF!="Moderado"),CONCATENATE("R7C",'Mapa Final'!#REF!),"")</f>
        <v>#REF!</v>
      </c>
      <c r="X32" s="25" t="e">
        <f>IF(AND('Mapa Final'!#REF!="Media",'Mapa Final'!#REF!="Moderado"),CONCATENATE("R7C",'Mapa Final'!#REF!),"")</f>
        <v>#REF!</v>
      </c>
      <c r="Y32" s="25" t="e">
        <f>IF(AND('Mapa Final'!#REF!="Media",'Mapa Final'!#REF!="Moderado"),CONCATENATE("R7C",'Mapa Final'!#REF!),"")</f>
        <v>#REF!</v>
      </c>
      <c r="Z32" s="25" t="e">
        <f>IF(AND('Mapa Final'!#REF!="Media",'Mapa Final'!#REF!="Moderado"),CONCATENATE("R7C",'Mapa Final'!#REF!),"")</f>
        <v>#REF!</v>
      </c>
      <c r="AA32" s="26" t="e">
        <f>IF(AND('Mapa Final'!#REF!="Media",'Mapa Final'!#REF!="Moderado"),CONCATENATE("R7C",'Mapa Final'!#REF!),"")</f>
        <v>#REF!</v>
      </c>
      <c r="AB32" s="9" t="e">
        <f>IF(AND('Mapa Final'!#REF!="Media",'Mapa Final'!#REF!="Mayor"),CONCATENATE("R7C",'Mapa Final'!#REF!),"")</f>
        <v>#REF!</v>
      </c>
      <c r="AC32" s="10" t="e">
        <f>IF(AND('Mapa Final'!#REF!="Media",'Mapa Final'!#REF!="Mayor"),CONCATENATE("R7C",'Mapa Final'!#REF!),"")</f>
        <v>#REF!</v>
      </c>
      <c r="AD32" s="10" t="e">
        <f>IF(AND('Mapa Final'!#REF!="Media",'Mapa Final'!#REF!="Mayor"),CONCATENATE("R7C",'Mapa Final'!#REF!),"")</f>
        <v>#REF!</v>
      </c>
      <c r="AE32" s="10" t="e">
        <f>IF(AND('Mapa Final'!#REF!="Media",'Mapa Final'!#REF!="Mayor"),CONCATENATE("R7C",'Mapa Final'!#REF!),"")</f>
        <v>#REF!</v>
      </c>
      <c r="AF32" s="10" t="e">
        <f>IF(AND('Mapa Final'!#REF!="Media",'Mapa Final'!#REF!="Mayor"),CONCATENATE("R7C",'Mapa Final'!#REF!),"")</f>
        <v>#REF!</v>
      </c>
      <c r="AG32" s="11" t="e">
        <f>IF(AND('Mapa Final'!#REF!="Media",'Mapa Final'!#REF!="Mayor"),CONCATENATE("R7C",'Mapa Final'!#REF!),"")</f>
        <v>#REF!</v>
      </c>
      <c r="AH32" s="12" t="e">
        <f>IF(AND('Mapa Final'!#REF!="Media",'Mapa Final'!#REF!="Catastrófico"),CONCATENATE("R7C",'Mapa Final'!#REF!),"")</f>
        <v>#REF!</v>
      </c>
      <c r="AI32" s="13" t="e">
        <f>IF(AND('Mapa Final'!#REF!="Media",'Mapa Final'!#REF!="Catastrófico"),CONCATENATE("R7C",'Mapa Final'!#REF!),"")</f>
        <v>#REF!</v>
      </c>
      <c r="AJ32" s="13" t="e">
        <f>IF(AND('Mapa Final'!#REF!="Media",'Mapa Final'!#REF!="Catastrófico"),CONCATENATE("R7C",'Mapa Final'!#REF!),"")</f>
        <v>#REF!</v>
      </c>
      <c r="AK32" s="13" t="e">
        <f>IF(AND('Mapa Final'!#REF!="Media",'Mapa Final'!#REF!="Catastrófico"),CONCATENATE("R7C",'Mapa Final'!#REF!),"")</f>
        <v>#REF!</v>
      </c>
      <c r="AL32" s="13" t="e">
        <f>IF(AND('Mapa Final'!#REF!="Media",'Mapa Final'!#REF!="Catastrófico"),CONCATENATE("R7C",'Mapa Final'!#REF!),"")</f>
        <v>#REF!</v>
      </c>
      <c r="AM32" s="14" t="e">
        <f>IF(AND('Mapa Final'!#REF!="Media",'Mapa Final'!#REF!="Catastrófico"),CONCATENATE("R7C",'Mapa Final'!#REF!),"")</f>
        <v>#REF!</v>
      </c>
      <c r="AN32" s="1"/>
      <c r="AO32" s="223"/>
      <c r="AP32" s="202"/>
      <c r="AQ32" s="202"/>
      <c r="AR32" s="202"/>
      <c r="AS32" s="202"/>
      <c r="AT32" s="224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t="15" customHeight="1" x14ac:dyDescent="0.25">
      <c r="A33" s="1"/>
      <c r="B33" s="214"/>
      <c r="C33" s="202"/>
      <c r="D33" s="207"/>
      <c r="E33" s="201"/>
      <c r="F33" s="202"/>
      <c r="G33" s="202"/>
      <c r="H33" s="202"/>
      <c r="I33" s="207"/>
      <c r="J33" s="24" t="e">
        <f>IF(AND('Mapa Final'!#REF!="Media",'Mapa Final'!#REF!="Leve"),CONCATENATE("R8C",'Mapa Final'!#REF!),"")</f>
        <v>#REF!</v>
      </c>
      <c r="K33" s="25" t="e">
        <f>IF(AND('Mapa Final'!#REF!="Media",'Mapa Final'!#REF!="Leve"),CONCATENATE("R8C",'Mapa Final'!#REF!),"")</f>
        <v>#REF!</v>
      </c>
      <c r="L33" s="25" t="e">
        <f>IF(AND('Mapa Final'!#REF!="Media",'Mapa Final'!#REF!="Leve"),CONCATENATE("R8C",'Mapa Final'!#REF!),"")</f>
        <v>#REF!</v>
      </c>
      <c r="M33" s="25" t="e">
        <f>IF(AND('Mapa Final'!#REF!="Media",'Mapa Final'!#REF!="Leve"),CONCATENATE("R8C",'Mapa Final'!#REF!),"")</f>
        <v>#REF!</v>
      </c>
      <c r="N33" s="25" t="e">
        <f>IF(AND('Mapa Final'!#REF!="Media",'Mapa Final'!#REF!="Leve"),CONCATENATE("R8C",'Mapa Final'!#REF!),"")</f>
        <v>#REF!</v>
      </c>
      <c r="O33" s="26" t="e">
        <f>IF(AND('Mapa Final'!#REF!="Media",'Mapa Final'!#REF!="Leve"),CONCATENATE("R8C",'Mapa Final'!#REF!),"")</f>
        <v>#REF!</v>
      </c>
      <c r="P33" s="24" t="e">
        <f>IF(AND('Mapa Final'!#REF!="Media",'Mapa Final'!#REF!="Menor"),CONCATENATE("R8C",'Mapa Final'!#REF!),"")</f>
        <v>#REF!</v>
      </c>
      <c r="Q33" s="25" t="e">
        <f>IF(AND('Mapa Final'!#REF!="Media",'Mapa Final'!#REF!="Menor"),CONCATENATE("R8C",'Mapa Final'!#REF!),"")</f>
        <v>#REF!</v>
      </c>
      <c r="R33" s="25" t="e">
        <f>IF(AND('Mapa Final'!#REF!="Media",'Mapa Final'!#REF!="Menor"),CONCATENATE("R8C",'Mapa Final'!#REF!),"")</f>
        <v>#REF!</v>
      </c>
      <c r="S33" s="25" t="e">
        <f>IF(AND('Mapa Final'!#REF!="Media",'Mapa Final'!#REF!="Menor"),CONCATENATE("R8C",'Mapa Final'!#REF!),"")</f>
        <v>#REF!</v>
      </c>
      <c r="T33" s="25" t="e">
        <f>IF(AND('Mapa Final'!#REF!="Media",'Mapa Final'!#REF!="Menor"),CONCATENATE("R8C",'Mapa Final'!#REF!),"")</f>
        <v>#REF!</v>
      </c>
      <c r="U33" s="26" t="e">
        <f>IF(AND('Mapa Final'!#REF!="Media",'Mapa Final'!#REF!="Menor"),CONCATENATE("R8C",'Mapa Final'!#REF!),"")</f>
        <v>#REF!</v>
      </c>
      <c r="V33" s="24" t="e">
        <f>IF(AND('Mapa Final'!#REF!="Media",'Mapa Final'!#REF!="Moderado"),CONCATENATE("R8C",'Mapa Final'!#REF!),"")</f>
        <v>#REF!</v>
      </c>
      <c r="W33" s="25" t="e">
        <f>IF(AND('Mapa Final'!#REF!="Media",'Mapa Final'!#REF!="Moderado"),CONCATENATE("R8C",'Mapa Final'!#REF!),"")</f>
        <v>#REF!</v>
      </c>
      <c r="X33" s="25" t="e">
        <f>IF(AND('Mapa Final'!#REF!="Media",'Mapa Final'!#REF!="Moderado"),CONCATENATE("R8C",'Mapa Final'!#REF!),"")</f>
        <v>#REF!</v>
      </c>
      <c r="Y33" s="25" t="e">
        <f>IF(AND('Mapa Final'!#REF!="Media",'Mapa Final'!#REF!="Moderado"),CONCATENATE("R8C",'Mapa Final'!#REF!),"")</f>
        <v>#REF!</v>
      </c>
      <c r="Z33" s="25" t="e">
        <f>IF(AND('Mapa Final'!#REF!="Media",'Mapa Final'!#REF!="Moderado"),CONCATENATE("R8C",'Mapa Final'!#REF!),"")</f>
        <v>#REF!</v>
      </c>
      <c r="AA33" s="26" t="e">
        <f>IF(AND('Mapa Final'!#REF!="Media",'Mapa Final'!#REF!="Moderado"),CONCATENATE("R8C",'Mapa Final'!#REF!),"")</f>
        <v>#REF!</v>
      </c>
      <c r="AB33" s="9" t="e">
        <f>IF(AND('Mapa Final'!#REF!="Media",'Mapa Final'!#REF!="Mayor"),CONCATENATE("R8C",'Mapa Final'!#REF!),"")</f>
        <v>#REF!</v>
      </c>
      <c r="AC33" s="10" t="e">
        <f>IF(AND('Mapa Final'!#REF!="Media",'Mapa Final'!#REF!="Mayor"),CONCATENATE("R8C",'Mapa Final'!#REF!),"")</f>
        <v>#REF!</v>
      </c>
      <c r="AD33" s="10" t="e">
        <f>IF(AND('Mapa Final'!#REF!="Media",'Mapa Final'!#REF!="Mayor"),CONCATENATE("R8C",'Mapa Final'!#REF!),"")</f>
        <v>#REF!</v>
      </c>
      <c r="AE33" s="10" t="e">
        <f>IF(AND('Mapa Final'!#REF!="Media",'Mapa Final'!#REF!="Mayor"),CONCATENATE("R8C",'Mapa Final'!#REF!),"")</f>
        <v>#REF!</v>
      </c>
      <c r="AF33" s="10" t="e">
        <f>IF(AND('Mapa Final'!#REF!="Media",'Mapa Final'!#REF!="Mayor"),CONCATENATE("R8C",'Mapa Final'!#REF!),"")</f>
        <v>#REF!</v>
      </c>
      <c r="AG33" s="11" t="e">
        <f>IF(AND('Mapa Final'!#REF!="Media",'Mapa Final'!#REF!="Mayor"),CONCATENATE("R8C",'Mapa Final'!#REF!),"")</f>
        <v>#REF!</v>
      </c>
      <c r="AH33" s="12" t="e">
        <f>IF(AND('Mapa Final'!#REF!="Media",'Mapa Final'!#REF!="Catastrófico"),CONCATENATE("R8C",'Mapa Final'!#REF!),"")</f>
        <v>#REF!</v>
      </c>
      <c r="AI33" s="13" t="e">
        <f>IF(AND('Mapa Final'!#REF!="Media",'Mapa Final'!#REF!="Catastrófico"),CONCATENATE("R8C",'Mapa Final'!#REF!),"")</f>
        <v>#REF!</v>
      </c>
      <c r="AJ33" s="13" t="e">
        <f>IF(AND('Mapa Final'!#REF!="Media",'Mapa Final'!#REF!="Catastrófico"),CONCATENATE("R8C",'Mapa Final'!#REF!),"")</f>
        <v>#REF!</v>
      </c>
      <c r="AK33" s="13" t="e">
        <f>IF(AND('Mapa Final'!#REF!="Media",'Mapa Final'!#REF!="Catastrófico"),CONCATENATE("R8C",'Mapa Final'!#REF!),"")</f>
        <v>#REF!</v>
      </c>
      <c r="AL33" s="13" t="e">
        <f>IF(AND('Mapa Final'!#REF!="Media",'Mapa Final'!#REF!="Catastrófico"),CONCATENATE("R8C",'Mapa Final'!#REF!),"")</f>
        <v>#REF!</v>
      </c>
      <c r="AM33" s="14" t="e">
        <f>IF(AND('Mapa Final'!#REF!="Media",'Mapa Final'!#REF!="Catastrófico"),CONCATENATE("R8C",'Mapa Final'!#REF!),"")</f>
        <v>#REF!</v>
      </c>
      <c r="AN33" s="1"/>
      <c r="AO33" s="223"/>
      <c r="AP33" s="202"/>
      <c r="AQ33" s="202"/>
      <c r="AR33" s="202"/>
      <c r="AS33" s="202"/>
      <c r="AT33" s="224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ht="15" customHeight="1" x14ac:dyDescent="0.25">
      <c r="A34" s="1"/>
      <c r="B34" s="214"/>
      <c r="C34" s="202"/>
      <c r="D34" s="207"/>
      <c r="E34" s="201"/>
      <c r="F34" s="202"/>
      <c r="G34" s="202"/>
      <c r="H34" s="202"/>
      <c r="I34" s="207"/>
      <c r="J34" s="24" t="e">
        <f>IF(AND('Mapa Final'!#REF!="Media",'Mapa Final'!#REF!="Leve"),CONCATENATE("R9C",'Mapa Final'!#REF!),"")</f>
        <v>#REF!</v>
      </c>
      <c r="K34" s="25" t="e">
        <f>IF(AND('Mapa Final'!#REF!="Media",'Mapa Final'!#REF!="Leve"),CONCATENATE("R9C",'Mapa Final'!#REF!),"")</f>
        <v>#REF!</v>
      </c>
      <c r="L34" s="25" t="e">
        <f>IF(AND('Mapa Final'!#REF!="Media",'Mapa Final'!#REF!="Leve"),CONCATENATE("R9C",'Mapa Final'!#REF!),"")</f>
        <v>#REF!</v>
      </c>
      <c r="M34" s="25" t="e">
        <f>IF(AND('Mapa Final'!#REF!="Media",'Mapa Final'!#REF!="Leve"),CONCATENATE("R9C",'Mapa Final'!#REF!),"")</f>
        <v>#REF!</v>
      </c>
      <c r="N34" s="25" t="e">
        <f>IF(AND('Mapa Final'!#REF!="Media",'Mapa Final'!#REF!="Leve"),CONCATENATE("R9C",'Mapa Final'!#REF!),"")</f>
        <v>#REF!</v>
      </c>
      <c r="O34" s="26" t="e">
        <f>IF(AND('Mapa Final'!#REF!="Media",'Mapa Final'!#REF!="Leve"),CONCATENATE("R9C",'Mapa Final'!#REF!),"")</f>
        <v>#REF!</v>
      </c>
      <c r="P34" s="24" t="e">
        <f>IF(AND('Mapa Final'!#REF!="Media",'Mapa Final'!#REF!="Menor"),CONCATENATE("R9C",'Mapa Final'!#REF!),"")</f>
        <v>#REF!</v>
      </c>
      <c r="Q34" s="25" t="e">
        <f>IF(AND('Mapa Final'!#REF!="Media",'Mapa Final'!#REF!="Menor"),CONCATENATE("R9C",'Mapa Final'!#REF!),"")</f>
        <v>#REF!</v>
      </c>
      <c r="R34" s="25" t="e">
        <f>IF(AND('Mapa Final'!#REF!="Media",'Mapa Final'!#REF!="Menor"),CONCATENATE("R9C",'Mapa Final'!#REF!),"")</f>
        <v>#REF!</v>
      </c>
      <c r="S34" s="25" t="e">
        <f>IF(AND('Mapa Final'!#REF!="Media",'Mapa Final'!#REF!="Menor"),CONCATENATE("R9C",'Mapa Final'!#REF!),"")</f>
        <v>#REF!</v>
      </c>
      <c r="T34" s="25" t="e">
        <f>IF(AND('Mapa Final'!#REF!="Media",'Mapa Final'!#REF!="Menor"),CONCATENATE("R9C",'Mapa Final'!#REF!),"")</f>
        <v>#REF!</v>
      </c>
      <c r="U34" s="26" t="e">
        <f>IF(AND('Mapa Final'!#REF!="Media",'Mapa Final'!#REF!="Menor"),CONCATENATE("R9C",'Mapa Final'!#REF!),"")</f>
        <v>#REF!</v>
      </c>
      <c r="V34" s="24" t="e">
        <f>IF(AND('Mapa Final'!#REF!="Media",'Mapa Final'!#REF!="Moderado"),CONCATENATE("R9C",'Mapa Final'!#REF!),"")</f>
        <v>#REF!</v>
      </c>
      <c r="W34" s="25" t="e">
        <f>IF(AND('Mapa Final'!#REF!="Media",'Mapa Final'!#REF!="Moderado"),CONCATENATE("R9C",'Mapa Final'!#REF!),"")</f>
        <v>#REF!</v>
      </c>
      <c r="X34" s="25" t="e">
        <f>IF(AND('Mapa Final'!#REF!="Media",'Mapa Final'!#REF!="Moderado"),CONCATENATE("R9C",'Mapa Final'!#REF!),"")</f>
        <v>#REF!</v>
      </c>
      <c r="Y34" s="25" t="e">
        <f>IF(AND('Mapa Final'!#REF!="Media",'Mapa Final'!#REF!="Moderado"),CONCATENATE("R9C",'Mapa Final'!#REF!),"")</f>
        <v>#REF!</v>
      </c>
      <c r="Z34" s="25" t="e">
        <f>IF(AND('Mapa Final'!#REF!="Media",'Mapa Final'!#REF!="Moderado"),CONCATENATE("R9C",'Mapa Final'!#REF!),"")</f>
        <v>#REF!</v>
      </c>
      <c r="AA34" s="26" t="e">
        <f>IF(AND('Mapa Final'!#REF!="Media",'Mapa Final'!#REF!="Moderado"),CONCATENATE("R9C",'Mapa Final'!#REF!),"")</f>
        <v>#REF!</v>
      </c>
      <c r="AB34" s="9" t="e">
        <f>IF(AND('Mapa Final'!#REF!="Media",'Mapa Final'!#REF!="Mayor"),CONCATENATE("R9C",'Mapa Final'!#REF!),"")</f>
        <v>#REF!</v>
      </c>
      <c r="AC34" s="10" t="e">
        <f>IF(AND('Mapa Final'!#REF!="Media",'Mapa Final'!#REF!="Mayor"),CONCATENATE("R9C",'Mapa Final'!#REF!),"")</f>
        <v>#REF!</v>
      </c>
      <c r="AD34" s="10" t="e">
        <f>IF(AND('Mapa Final'!#REF!="Media",'Mapa Final'!#REF!="Mayor"),CONCATENATE("R9C",'Mapa Final'!#REF!),"")</f>
        <v>#REF!</v>
      </c>
      <c r="AE34" s="10" t="e">
        <f>IF(AND('Mapa Final'!#REF!="Media",'Mapa Final'!#REF!="Mayor"),CONCATENATE("R9C",'Mapa Final'!#REF!),"")</f>
        <v>#REF!</v>
      </c>
      <c r="AF34" s="10" t="e">
        <f>IF(AND('Mapa Final'!#REF!="Media",'Mapa Final'!#REF!="Mayor"),CONCATENATE("R9C",'Mapa Final'!#REF!),"")</f>
        <v>#REF!</v>
      </c>
      <c r="AG34" s="11" t="e">
        <f>IF(AND('Mapa Final'!#REF!="Media",'Mapa Final'!#REF!="Mayor"),CONCATENATE("R9C",'Mapa Final'!#REF!),"")</f>
        <v>#REF!</v>
      </c>
      <c r="AH34" s="12" t="e">
        <f>IF(AND('Mapa Final'!#REF!="Media",'Mapa Final'!#REF!="Catastrófico"),CONCATENATE("R9C",'Mapa Final'!#REF!),"")</f>
        <v>#REF!</v>
      </c>
      <c r="AI34" s="13" t="e">
        <f>IF(AND('Mapa Final'!#REF!="Media",'Mapa Final'!#REF!="Catastrófico"),CONCATENATE("R9C",'Mapa Final'!#REF!),"")</f>
        <v>#REF!</v>
      </c>
      <c r="AJ34" s="13" t="e">
        <f>IF(AND('Mapa Final'!#REF!="Media",'Mapa Final'!#REF!="Catastrófico"),CONCATENATE("R9C",'Mapa Final'!#REF!),"")</f>
        <v>#REF!</v>
      </c>
      <c r="AK34" s="13" t="e">
        <f>IF(AND('Mapa Final'!#REF!="Media",'Mapa Final'!#REF!="Catastrófico"),CONCATENATE("R9C",'Mapa Final'!#REF!),"")</f>
        <v>#REF!</v>
      </c>
      <c r="AL34" s="13" t="e">
        <f>IF(AND('Mapa Final'!#REF!="Media",'Mapa Final'!#REF!="Catastrófico"),CONCATENATE("R9C",'Mapa Final'!#REF!),"")</f>
        <v>#REF!</v>
      </c>
      <c r="AM34" s="14" t="e">
        <f>IF(AND('Mapa Final'!#REF!="Media",'Mapa Final'!#REF!="Catastrófico"),CONCATENATE("R9C",'Mapa Final'!#REF!),"")</f>
        <v>#REF!</v>
      </c>
      <c r="AN34" s="1"/>
      <c r="AO34" s="223"/>
      <c r="AP34" s="202"/>
      <c r="AQ34" s="202"/>
      <c r="AR34" s="202"/>
      <c r="AS34" s="202"/>
      <c r="AT34" s="224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t="15.75" customHeight="1" x14ac:dyDescent="0.25">
      <c r="A35" s="1"/>
      <c r="B35" s="214"/>
      <c r="C35" s="202"/>
      <c r="D35" s="207"/>
      <c r="E35" s="203"/>
      <c r="F35" s="204"/>
      <c r="G35" s="204"/>
      <c r="H35" s="204"/>
      <c r="I35" s="208"/>
      <c r="J35" s="24" t="e">
        <f>IF(AND('Mapa Final'!#REF!="Media",'Mapa Final'!#REF!="Leve"),CONCATENATE("R10C",'Mapa Final'!#REF!),"")</f>
        <v>#REF!</v>
      </c>
      <c r="K35" s="25" t="e">
        <f>IF(AND('Mapa Final'!#REF!="Media",'Mapa Final'!#REF!="Leve"),CONCATENATE("R10C",'Mapa Final'!#REF!),"")</f>
        <v>#REF!</v>
      </c>
      <c r="L35" s="25" t="e">
        <f>IF(AND('Mapa Final'!#REF!="Media",'Mapa Final'!#REF!="Leve"),CONCATENATE("R10C",'Mapa Final'!#REF!),"")</f>
        <v>#REF!</v>
      </c>
      <c r="M35" s="25" t="e">
        <f>IF(AND('Mapa Final'!#REF!="Media",'Mapa Final'!#REF!="Leve"),CONCATENATE("R10C",'Mapa Final'!#REF!),"")</f>
        <v>#REF!</v>
      </c>
      <c r="N35" s="25" t="e">
        <f>IF(AND('Mapa Final'!#REF!="Media",'Mapa Final'!#REF!="Leve"),CONCATENATE("R10C",'Mapa Final'!#REF!),"")</f>
        <v>#REF!</v>
      </c>
      <c r="O35" s="26" t="e">
        <f>IF(AND('Mapa Final'!#REF!="Media",'Mapa Final'!#REF!="Leve"),CONCATENATE("R10C",'Mapa Final'!#REF!),"")</f>
        <v>#REF!</v>
      </c>
      <c r="P35" s="24" t="e">
        <f>IF(AND('Mapa Final'!#REF!="Media",'Mapa Final'!#REF!="Menor"),CONCATENATE("R10C",'Mapa Final'!#REF!),"")</f>
        <v>#REF!</v>
      </c>
      <c r="Q35" s="25" t="e">
        <f>IF(AND('Mapa Final'!#REF!="Media",'Mapa Final'!#REF!="Menor"),CONCATENATE("R10C",'Mapa Final'!#REF!),"")</f>
        <v>#REF!</v>
      </c>
      <c r="R35" s="25" t="e">
        <f>IF(AND('Mapa Final'!#REF!="Media",'Mapa Final'!#REF!="Menor"),CONCATENATE("R10C",'Mapa Final'!#REF!),"")</f>
        <v>#REF!</v>
      </c>
      <c r="S35" s="25" t="e">
        <f>IF(AND('Mapa Final'!#REF!="Media",'Mapa Final'!#REF!="Menor"),CONCATENATE("R10C",'Mapa Final'!#REF!),"")</f>
        <v>#REF!</v>
      </c>
      <c r="T35" s="25" t="e">
        <f>IF(AND('Mapa Final'!#REF!="Media",'Mapa Final'!#REF!="Menor"),CONCATENATE("R10C",'Mapa Final'!#REF!),"")</f>
        <v>#REF!</v>
      </c>
      <c r="U35" s="26" t="e">
        <f>IF(AND('Mapa Final'!#REF!="Media",'Mapa Final'!#REF!="Menor"),CONCATENATE("R10C",'Mapa Final'!#REF!),"")</f>
        <v>#REF!</v>
      </c>
      <c r="V35" s="24" t="e">
        <f>IF(AND('Mapa Final'!#REF!="Media",'Mapa Final'!#REF!="Moderado"),CONCATENATE("R10C",'Mapa Final'!#REF!),"")</f>
        <v>#REF!</v>
      </c>
      <c r="W35" s="25" t="e">
        <f>IF(AND('Mapa Final'!#REF!="Media",'Mapa Final'!#REF!="Moderado"),CONCATENATE("R10C",'Mapa Final'!#REF!),"")</f>
        <v>#REF!</v>
      </c>
      <c r="X35" s="25" t="e">
        <f>IF(AND('Mapa Final'!#REF!="Media",'Mapa Final'!#REF!="Moderado"),CONCATENATE("R10C",'Mapa Final'!#REF!),"")</f>
        <v>#REF!</v>
      </c>
      <c r="Y35" s="25" t="e">
        <f>IF(AND('Mapa Final'!#REF!="Media",'Mapa Final'!#REF!="Moderado"),CONCATENATE("R10C",'Mapa Final'!#REF!),"")</f>
        <v>#REF!</v>
      </c>
      <c r="Z35" s="25" t="e">
        <f>IF(AND('Mapa Final'!#REF!="Media",'Mapa Final'!#REF!="Moderado"),CONCATENATE("R10C",'Mapa Final'!#REF!),"")</f>
        <v>#REF!</v>
      </c>
      <c r="AA35" s="26" t="e">
        <f>IF(AND('Mapa Final'!#REF!="Media",'Mapa Final'!#REF!="Moderado"),CONCATENATE("R10C",'Mapa Final'!#REF!),"")</f>
        <v>#REF!</v>
      </c>
      <c r="AB35" s="15" t="e">
        <f>IF(AND('Mapa Final'!#REF!="Media",'Mapa Final'!#REF!="Mayor"),CONCATENATE("R10C",'Mapa Final'!#REF!),"")</f>
        <v>#REF!</v>
      </c>
      <c r="AC35" s="16" t="e">
        <f>IF(AND('Mapa Final'!#REF!="Media",'Mapa Final'!#REF!="Mayor"),CONCATENATE("R10C",'Mapa Final'!#REF!),"")</f>
        <v>#REF!</v>
      </c>
      <c r="AD35" s="16" t="e">
        <f>IF(AND('Mapa Final'!#REF!="Media",'Mapa Final'!#REF!="Mayor"),CONCATENATE("R10C",'Mapa Final'!#REF!),"")</f>
        <v>#REF!</v>
      </c>
      <c r="AE35" s="16" t="e">
        <f>IF(AND('Mapa Final'!#REF!="Media",'Mapa Final'!#REF!="Mayor"),CONCATENATE("R10C",'Mapa Final'!#REF!),"")</f>
        <v>#REF!</v>
      </c>
      <c r="AF35" s="16" t="e">
        <f>IF(AND('Mapa Final'!#REF!="Media",'Mapa Final'!#REF!="Mayor"),CONCATENATE("R10C",'Mapa Final'!#REF!),"")</f>
        <v>#REF!</v>
      </c>
      <c r="AG35" s="17" t="e">
        <f>IF(AND('Mapa Final'!#REF!="Media",'Mapa Final'!#REF!="Mayor"),CONCATENATE("R10C",'Mapa Final'!#REF!),"")</f>
        <v>#REF!</v>
      </c>
      <c r="AH35" s="18" t="e">
        <f>IF(AND('Mapa Final'!#REF!="Media",'Mapa Final'!#REF!="Catastrófico"),CONCATENATE("R10C",'Mapa Final'!#REF!),"")</f>
        <v>#REF!</v>
      </c>
      <c r="AI35" s="19" t="e">
        <f>IF(AND('Mapa Final'!#REF!="Media",'Mapa Final'!#REF!="Catastrófico"),CONCATENATE("R10C",'Mapa Final'!#REF!),"")</f>
        <v>#REF!</v>
      </c>
      <c r="AJ35" s="19" t="e">
        <f>IF(AND('Mapa Final'!#REF!="Media",'Mapa Final'!#REF!="Catastrófico"),CONCATENATE("R10C",'Mapa Final'!#REF!),"")</f>
        <v>#REF!</v>
      </c>
      <c r="AK35" s="19" t="e">
        <f>IF(AND('Mapa Final'!#REF!="Media",'Mapa Final'!#REF!="Catastrófico"),CONCATENATE("R10C",'Mapa Final'!#REF!),"")</f>
        <v>#REF!</v>
      </c>
      <c r="AL35" s="19" t="e">
        <f>IF(AND('Mapa Final'!#REF!="Media",'Mapa Final'!#REF!="Catastrófico"),CONCATENATE("R10C",'Mapa Final'!#REF!),"")</f>
        <v>#REF!</v>
      </c>
      <c r="AM35" s="20" t="e">
        <f>IF(AND('Mapa Final'!#REF!="Media",'Mapa Final'!#REF!="Catastrófico"),CONCATENATE("R10C",'Mapa Final'!#REF!),"")</f>
        <v>#REF!</v>
      </c>
      <c r="AN35" s="1"/>
      <c r="AO35" s="225"/>
      <c r="AP35" s="226"/>
      <c r="AQ35" s="226"/>
      <c r="AR35" s="226"/>
      <c r="AS35" s="226"/>
      <c r="AT35" s="227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t="15" customHeight="1" x14ac:dyDescent="0.25">
      <c r="A36" s="1"/>
      <c r="B36" s="214"/>
      <c r="C36" s="202"/>
      <c r="D36" s="207"/>
      <c r="E36" s="232" t="s">
        <v>40</v>
      </c>
      <c r="F36" s="200"/>
      <c r="G36" s="200"/>
      <c r="H36" s="200"/>
      <c r="I36" s="200"/>
      <c r="J36" s="30" t="str">
        <f>IF(AND('Mapa Final'!$Y$16="Baja",'Mapa Final'!$AA$16="Leve"),CONCATENATE("R1C",'Mapa Final'!$O$16),"")</f>
        <v/>
      </c>
      <c r="K36" s="31" t="str">
        <f>IF(AND('Mapa Final'!$Y$17="Baja",'Mapa Final'!$AA$17="Leve"),CONCATENATE("R1C",'Mapa Final'!$O$17),"")</f>
        <v/>
      </c>
      <c r="L36" s="31" t="e">
        <f>IF(AND('Mapa Final'!#REF!="Baja",'Mapa Final'!#REF!="Leve"),CONCATENATE("R1C",'Mapa Final'!#REF!),"")</f>
        <v>#REF!</v>
      </c>
      <c r="M36" s="31" t="e">
        <f>IF(AND('Mapa Final'!#REF!="Baja",'Mapa Final'!#REF!="Leve"),CONCATENATE("R1C",'Mapa Final'!#REF!),"")</f>
        <v>#REF!</v>
      </c>
      <c r="N36" s="31" t="e">
        <f>IF(AND('Mapa Final'!#REF!="Baja",'Mapa Final'!#REF!="Leve"),CONCATENATE("R1C",'Mapa Final'!#REF!),"")</f>
        <v>#REF!</v>
      </c>
      <c r="O36" s="32" t="e">
        <f>IF(AND('Mapa Final'!#REF!="Baja",'Mapa Final'!#REF!="Leve"),CONCATENATE("R1C",'Mapa Final'!#REF!),"")</f>
        <v>#REF!</v>
      </c>
      <c r="P36" s="21" t="str">
        <f>IF(AND('Mapa Final'!$Y$16="Baja",'Mapa Final'!$AA$16="Menor"),CONCATENATE("R1C",'Mapa Final'!$O$16),"")</f>
        <v/>
      </c>
      <c r="Q36" s="22" t="str">
        <f>IF(AND('Mapa Final'!$Y$17="Baja",'Mapa Final'!$AA$17="Menor"),CONCATENATE("R1C",'Mapa Final'!$O$17),"")</f>
        <v/>
      </c>
      <c r="R36" s="22" t="e">
        <f>IF(AND('Mapa Final'!#REF!="Baja",'Mapa Final'!#REF!="Menor"),CONCATENATE("R1C",'Mapa Final'!#REF!),"")</f>
        <v>#REF!</v>
      </c>
      <c r="S36" s="22" t="e">
        <f>IF(AND('Mapa Final'!#REF!="Baja",'Mapa Final'!#REF!="Menor"),CONCATENATE("R1C",'Mapa Final'!#REF!),"")</f>
        <v>#REF!</v>
      </c>
      <c r="T36" s="22" t="e">
        <f>IF(AND('Mapa Final'!#REF!="Baja",'Mapa Final'!#REF!="Menor"),CONCATENATE("R1C",'Mapa Final'!#REF!),"")</f>
        <v>#REF!</v>
      </c>
      <c r="U36" s="23" t="e">
        <f>IF(AND('Mapa Final'!#REF!="Baja",'Mapa Final'!#REF!="Menor"),CONCATENATE("R1C",'Mapa Final'!#REF!),"")</f>
        <v>#REF!</v>
      </c>
      <c r="V36" s="21" t="str">
        <f>IF(AND('Mapa Final'!$Y$16="Baja",'Mapa Final'!$AA$16="Moderado"),CONCATENATE("R1C",'Mapa Final'!$O$16),"")</f>
        <v/>
      </c>
      <c r="W36" s="22" t="str">
        <f>IF(AND('Mapa Final'!$Y$17="Baja",'Mapa Final'!$AA$17="Moderado"),CONCATENATE("R1C",'Mapa Final'!$O$17),"")</f>
        <v/>
      </c>
      <c r="X36" s="22" t="e">
        <f>IF(AND('Mapa Final'!#REF!="Baja",'Mapa Final'!#REF!="Moderado"),CONCATENATE("R1C",'Mapa Final'!#REF!),"")</f>
        <v>#REF!</v>
      </c>
      <c r="Y36" s="22" t="e">
        <f>IF(AND('Mapa Final'!#REF!="Baja",'Mapa Final'!#REF!="Moderado"),CONCATENATE("R1C",'Mapa Final'!#REF!),"")</f>
        <v>#REF!</v>
      </c>
      <c r="Z36" s="22" t="e">
        <f>IF(AND('Mapa Final'!#REF!="Baja",'Mapa Final'!#REF!="Moderado"),CONCATENATE("R1C",'Mapa Final'!#REF!),"")</f>
        <v>#REF!</v>
      </c>
      <c r="AA36" s="23" t="e">
        <f>IF(AND('Mapa Final'!#REF!="Baja",'Mapa Final'!#REF!="Moderado"),CONCATENATE("R1C",'Mapa Final'!#REF!),"")</f>
        <v>#REF!</v>
      </c>
      <c r="AB36" s="3" t="str">
        <f>IF(AND('Mapa Final'!$Y$16="Baja",'Mapa Final'!$AA$16="Mayor"),CONCATENATE("R1C",'Mapa Final'!$O$16),"")</f>
        <v/>
      </c>
      <c r="AC36" s="4" t="str">
        <f>IF(AND('Mapa Final'!$Y$17="Baja",'Mapa Final'!$AA$17="Mayor"),CONCATENATE("R1C",'Mapa Final'!$O$17),"")</f>
        <v/>
      </c>
      <c r="AD36" s="4" t="e">
        <f>IF(AND('Mapa Final'!#REF!="Baja",'Mapa Final'!#REF!="Mayor"),CONCATENATE("R1C",'Mapa Final'!#REF!),"")</f>
        <v>#REF!</v>
      </c>
      <c r="AE36" s="4" t="e">
        <f>IF(AND('Mapa Final'!#REF!="Baja",'Mapa Final'!#REF!="Mayor"),CONCATENATE("R1C",'Mapa Final'!#REF!),"")</f>
        <v>#REF!</v>
      </c>
      <c r="AF36" s="4" t="e">
        <f>IF(AND('Mapa Final'!#REF!="Baja",'Mapa Final'!#REF!="Mayor"),CONCATENATE("R1C",'Mapa Final'!#REF!),"")</f>
        <v>#REF!</v>
      </c>
      <c r="AG36" s="5" t="e">
        <f>IF(AND('Mapa Final'!#REF!="Baja",'Mapa Final'!#REF!="Mayor"),CONCATENATE("R1C",'Mapa Final'!#REF!),"")</f>
        <v>#REF!</v>
      </c>
      <c r="AH36" s="6" t="str">
        <f>IF(AND('Mapa Final'!$Y$16="Baja",'Mapa Final'!$AA$16="Catastrófico"),CONCATENATE("R1C",'Mapa Final'!$O$16),"")</f>
        <v/>
      </c>
      <c r="AI36" s="7" t="str">
        <f>IF(AND('Mapa Final'!$Y$17="Baja",'Mapa Final'!$AA$17="Catastrófico"),CONCATENATE("R1C",'Mapa Final'!$O$17),"")</f>
        <v/>
      </c>
      <c r="AJ36" s="7" t="e">
        <f>IF(AND('Mapa Final'!#REF!="Baja",'Mapa Final'!#REF!="Catastrófico"),CONCATENATE("R1C",'Mapa Final'!#REF!),"")</f>
        <v>#REF!</v>
      </c>
      <c r="AK36" s="7" t="e">
        <f>IF(AND('Mapa Final'!#REF!="Baja",'Mapa Final'!#REF!="Catastrófico"),CONCATENATE("R1C",'Mapa Final'!#REF!),"")</f>
        <v>#REF!</v>
      </c>
      <c r="AL36" s="7" t="e">
        <f>IF(AND('Mapa Final'!#REF!="Baja",'Mapa Final'!#REF!="Catastrófico"),CONCATENATE("R1C",'Mapa Final'!#REF!),"")</f>
        <v>#REF!</v>
      </c>
      <c r="AM36" s="8" t="e">
        <f>IF(AND('Mapa Final'!#REF!="Baja",'Mapa Final'!#REF!="Catastrófico"),CONCATENATE("R1C",'Mapa Final'!#REF!),"")</f>
        <v>#REF!</v>
      </c>
      <c r="AN36" s="1"/>
      <c r="AO36" s="236" t="s">
        <v>41</v>
      </c>
      <c r="AP36" s="221"/>
      <c r="AQ36" s="221"/>
      <c r="AR36" s="221"/>
      <c r="AS36" s="221"/>
      <c r="AT36" s="222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t="15" customHeight="1" x14ac:dyDescent="0.25">
      <c r="A37" s="1"/>
      <c r="B37" s="214"/>
      <c r="C37" s="202"/>
      <c r="D37" s="207"/>
      <c r="E37" s="201"/>
      <c r="F37" s="202"/>
      <c r="G37" s="202"/>
      <c r="H37" s="202"/>
      <c r="I37" s="202"/>
      <c r="J37" s="33" t="str">
        <f>IF(AND('Mapa Final'!$Y$19="Baja",'Mapa Final'!$AA$19="Leve"),CONCATENATE("R2C",'Mapa Final'!$O$19),"")</f>
        <v/>
      </c>
      <c r="K37" s="34" t="e">
        <f>IF(AND('Mapa Final'!#REF!="Baja",'Mapa Final'!#REF!="Leve"),CONCATENATE("R2C",'Mapa Final'!#REF!),"")</f>
        <v>#REF!</v>
      </c>
      <c r="L37" s="34" t="e">
        <f>IF(AND('Mapa Final'!#REF!="Baja",'Mapa Final'!#REF!="Leve"),CONCATENATE("R2C",'Mapa Final'!#REF!),"")</f>
        <v>#REF!</v>
      </c>
      <c r="M37" s="34" t="e">
        <f>IF(AND('Mapa Final'!#REF!="Baja",'Mapa Final'!#REF!="Leve"),CONCATENATE("R2C",'Mapa Final'!#REF!),"")</f>
        <v>#REF!</v>
      </c>
      <c r="N37" s="34" t="str">
        <f>IF(AND('Mapa Final'!$Y$20="Baja",'Mapa Final'!$AA$20="Leve"),CONCATENATE("R2C",'Mapa Final'!$O$20),"")</f>
        <v/>
      </c>
      <c r="O37" s="35" t="str">
        <f>IF(AND('Mapa Final'!$Y$21="Baja",'Mapa Final'!$AA$21="Leve"),CONCATENATE("R2C",'Mapa Final'!$O$21),"")</f>
        <v/>
      </c>
      <c r="P37" s="24" t="str">
        <f>IF(AND('Mapa Final'!$Y$19="Baja",'Mapa Final'!$AA$19="Menor"),CONCATENATE("R2C",'Mapa Final'!$O$19),"")</f>
        <v/>
      </c>
      <c r="Q37" s="25" t="e">
        <f>IF(AND('Mapa Final'!#REF!="Baja",'Mapa Final'!#REF!="Menor"),CONCATENATE("R2C",'Mapa Final'!#REF!),"")</f>
        <v>#REF!</v>
      </c>
      <c r="R37" s="25" t="e">
        <f>IF(AND('Mapa Final'!#REF!="Baja",'Mapa Final'!#REF!="Menor"),CONCATENATE("R2C",'Mapa Final'!#REF!),"")</f>
        <v>#REF!</v>
      </c>
      <c r="S37" s="25" t="e">
        <f>IF(AND('Mapa Final'!#REF!="Baja",'Mapa Final'!#REF!="Menor"),CONCATENATE("R2C",'Mapa Final'!#REF!),"")</f>
        <v>#REF!</v>
      </c>
      <c r="T37" s="25" t="str">
        <f>IF(AND('Mapa Final'!$Y$20="Baja",'Mapa Final'!$AA$20="Menor"),CONCATENATE("R2C",'Mapa Final'!$O$20),"")</f>
        <v/>
      </c>
      <c r="U37" s="26" t="str">
        <f>IF(AND('Mapa Final'!$Y$21="Baja",'Mapa Final'!$AA$21="Menor"),CONCATENATE("R2C",'Mapa Final'!$O$21),"")</f>
        <v/>
      </c>
      <c r="V37" s="24" t="str">
        <f>IF(AND('Mapa Final'!$Y$19="Baja",'Mapa Final'!$AA$19="Moderado"),CONCATENATE("R2C",'Mapa Final'!$O$19),"")</f>
        <v/>
      </c>
      <c r="W37" s="25" t="e">
        <f>IF(AND('Mapa Final'!#REF!="Baja",'Mapa Final'!#REF!="Moderado"),CONCATENATE("R2C",'Mapa Final'!#REF!),"")</f>
        <v>#REF!</v>
      </c>
      <c r="X37" s="25" t="e">
        <f>IF(AND('Mapa Final'!#REF!="Baja",'Mapa Final'!#REF!="Moderado"),CONCATENATE("R2C",'Mapa Final'!#REF!),"")</f>
        <v>#REF!</v>
      </c>
      <c r="Y37" s="25" t="e">
        <f>IF(AND('Mapa Final'!#REF!="Baja",'Mapa Final'!#REF!="Moderado"),CONCATENATE("R2C",'Mapa Final'!#REF!),"")</f>
        <v>#REF!</v>
      </c>
      <c r="Z37" s="25" t="str">
        <f>IF(AND('Mapa Final'!$Y$20="Baja",'Mapa Final'!$AA$20="Moderado"),CONCATENATE("R2C",'Mapa Final'!$O$20),"")</f>
        <v/>
      </c>
      <c r="AA37" s="26" t="str">
        <f>IF(AND('Mapa Final'!$Y$21="Baja",'Mapa Final'!$AA$21="Moderado"),CONCATENATE("R2C",'Mapa Final'!$O$21),"")</f>
        <v/>
      </c>
      <c r="AB37" s="9" t="str">
        <f>IF(AND('Mapa Final'!$Y$19="Baja",'Mapa Final'!$AA$19="Mayor"),CONCATENATE("R2C",'Mapa Final'!$O$19),"")</f>
        <v/>
      </c>
      <c r="AC37" s="10" t="e">
        <f>IF(AND('Mapa Final'!#REF!="Baja",'Mapa Final'!#REF!="Mayor"),CONCATENATE("R2C",'Mapa Final'!#REF!),"")</f>
        <v>#REF!</v>
      </c>
      <c r="AD37" s="10" t="e">
        <f>IF(AND('Mapa Final'!#REF!="Baja",'Mapa Final'!#REF!="Mayor"),CONCATENATE("R2C",'Mapa Final'!#REF!),"")</f>
        <v>#REF!</v>
      </c>
      <c r="AE37" s="10" t="e">
        <f>IF(AND('Mapa Final'!#REF!="Baja",'Mapa Final'!#REF!="Mayor"),CONCATENATE("R2C",'Mapa Final'!#REF!),"")</f>
        <v>#REF!</v>
      </c>
      <c r="AF37" s="10" t="str">
        <f>IF(AND('Mapa Final'!$Y$20="Baja",'Mapa Final'!$AA$20="Mayor"),CONCATENATE("R2C",'Mapa Final'!$O$20),"")</f>
        <v/>
      </c>
      <c r="AG37" s="11" t="str">
        <f>IF(AND('Mapa Final'!$Y$21="Baja",'Mapa Final'!$AA$21="Mayor"),CONCATENATE("R2C",'Mapa Final'!$O$21),"")</f>
        <v/>
      </c>
      <c r="AH37" s="12" t="str">
        <f>IF(AND('Mapa Final'!$Y$19="Baja",'Mapa Final'!$AA$19="Catastrófico"),CONCATENATE("R2C",'Mapa Final'!$O$19),"")</f>
        <v/>
      </c>
      <c r="AI37" s="13" t="e">
        <f>IF(AND('Mapa Final'!#REF!="Baja",'Mapa Final'!#REF!="Catastrófico"),CONCATENATE("R2C",'Mapa Final'!#REF!),"")</f>
        <v>#REF!</v>
      </c>
      <c r="AJ37" s="13" t="e">
        <f>IF(AND('Mapa Final'!#REF!="Baja",'Mapa Final'!#REF!="Catastrófico"),CONCATENATE("R2C",'Mapa Final'!#REF!),"")</f>
        <v>#REF!</v>
      </c>
      <c r="AK37" s="13" t="e">
        <f>IF(AND('Mapa Final'!#REF!="Baja",'Mapa Final'!#REF!="Catastrófico"),CONCATENATE("R2C",'Mapa Final'!#REF!),"")</f>
        <v>#REF!</v>
      </c>
      <c r="AL37" s="13" t="str">
        <f>IF(AND('Mapa Final'!$Y$20="Baja",'Mapa Final'!$AA$20="Catastrófico"),CONCATENATE("R2C",'Mapa Final'!$O$20),"")</f>
        <v/>
      </c>
      <c r="AM37" s="14" t="str">
        <f>IF(AND('Mapa Final'!$Y$21="Baja",'Mapa Final'!$AA$21="Catastrófico"),CONCATENATE("R2C",'Mapa Final'!$O$21),"")</f>
        <v/>
      </c>
      <c r="AN37" s="1"/>
      <c r="AO37" s="223"/>
      <c r="AP37" s="202"/>
      <c r="AQ37" s="202"/>
      <c r="AR37" s="202"/>
      <c r="AS37" s="202"/>
      <c r="AT37" s="224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t="15" customHeight="1" x14ac:dyDescent="0.25">
      <c r="A38" s="1"/>
      <c r="B38" s="214"/>
      <c r="C38" s="202"/>
      <c r="D38" s="207"/>
      <c r="E38" s="201"/>
      <c r="F38" s="202"/>
      <c r="G38" s="202"/>
      <c r="H38" s="202"/>
      <c r="I38" s="202"/>
      <c r="J38" s="33" t="str">
        <f>IF(AND('Mapa Final'!$Y$22="Baja",'Mapa Final'!$AA$22="Leve"),CONCATENATE("R3C",'Mapa Final'!$O$22),"")</f>
        <v/>
      </c>
      <c r="K38" s="34" t="str">
        <f>IF(AND('Mapa Final'!$Y$23="Baja",'Mapa Final'!$AA$23="Leve"),CONCATENATE("R3C",'Mapa Final'!$O$23),"")</f>
        <v/>
      </c>
      <c r="L38" s="34" t="str">
        <f>IF(AND('Mapa Final'!$Y$24="Baja",'Mapa Final'!$AA$24="Leve"),CONCATENATE("R3C",'Mapa Final'!$O$24),"")</f>
        <v/>
      </c>
      <c r="M38" s="34" t="e">
        <f>IF(AND('Mapa Final'!#REF!="Baja",'Mapa Final'!#REF!="Leve"),CONCATENATE("R3C",'Mapa Final'!#REF!),"")</f>
        <v>#REF!</v>
      </c>
      <c r="N38" s="34" t="e">
        <f>IF(AND('Mapa Final'!#REF!="Baja",'Mapa Final'!#REF!="Leve"),CONCATENATE("R3C",'Mapa Final'!#REF!),"")</f>
        <v>#REF!</v>
      </c>
      <c r="O38" s="35" t="e">
        <f>IF(AND('Mapa Final'!#REF!="Baja",'Mapa Final'!#REF!="Leve"),CONCATENATE("R3C",'Mapa Final'!#REF!),"")</f>
        <v>#REF!</v>
      </c>
      <c r="P38" s="24" t="str">
        <f>IF(AND('Mapa Final'!$Y$22="Baja",'Mapa Final'!$AA$22="Menor"),CONCATENATE("R3C",'Mapa Final'!$O$22),"")</f>
        <v/>
      </c>
      <c r="Q38" s="25" t="str">
        <f>IF(AND('Mapa Final'!$Y$23="Baja",'Mapa Final'!$AA$23="Menor"),CONCATENATE("R3C",'Mapa Final'!$O$23),"")</f>
        <v/>
      </c>
      <c r="R38" s="25" t="str">
        <f>IF(AND('Mapa Final'!$Y$24="Baja",'Mapa Final'!$AA$24="Menor"),CONCATENATE("R3C",'Mapa Final'!$O$24),"")</f>
        <v/>
      </c>
      <c r="S38" s="25" t="e">
        <f>IF(AND('Mapa Final'!#REF!="Baja",'Mapa Final'!#REF!="Menor"),CONCATENATE("R3C",'Mapa Final'!#REF!),"")</f>
        <v>#REF!</v>
      </c>
      <c r="T38" s="25" t="e">
        <f>IF(AND('Mapa Final'!#REF!="Baja",'Mapa Final'!#REF!="Menor"),CONCATENATE("R3C",'Mapa Final'!#REF!),"")</f>
        <v>#REF!</v>
      </c>
      <c r="U38" s="26" t="e">
        <f>IF(AND('Mapa Final'!#REF!="Baja",'Mapa Final'!#REF!="Menor"),CONCATENATE("R3C",'Mapa Final'!#REF!),"")</f>
        <v>#REF!</v>
      </c>
      <c r="V38" s="24" t="str">
        <f>IF(AND('Mapa Final'!$Y$22="Baja",'Mapa Final'!$AA$22="Moderado"),CONCATENATE("R3C",'Mapa Final'!$O$22),"")</f>
        <v/>
      </c>
      <c r="W38" s="25" t="str">
        <f>IF(AND('Mapa Final'!$Y$23="Baja",'Mapa Final'!$AA$23="Moderado"),CONCATENATE("R3C",'Mapa Final'!$O$23),"")</f>
        <v/>
      </c>
      <c r="X38" s="25" t="str">
        <f>IF(AND('Mapa Final'!$Y$24="Baja",'Mapa Final'!$AA$24="Moderado"),CONCATENATE("R3C",'Mapa Final'!$O$24),"")</f>
        <v/>
      </c>
      <c r="Y38" s="25" t="e">
        <f>IF(AND('Mapa Final'!#REF!="Baja",'Mapa Final'!#REF!="Moderado"),CONCATENATE("R3C",'Mapa Final'!#REF!),"")</f>
        <v>#REF!</v>
      </c>
      <c r="Z38" s="25" t="e">
        <f>IF(AND('Mapa Final'!#REF!="Baja",'Mapa Final'!#REF!="Moderado"),CONCATENATE("R3C",'Mapa Final'!#REF!),"")</f>
        <v>#REF!</v>
      </c>
      <c r="AA38" s="26" t="e">
        <f>IF(AND('Mapa Final'!#REF!="Baja",'Mapa Final'!#REF!="Moderado"),CONCATENATE("R3C",'Mapa Final'!#REF!),"")</f>
        <v>#REF!</v>
      </c>
      <c r="AB38" s="9" t="str">
        <f>IF(AND('Mapa Final'!$Y$22="Baja",'Mapa Final'!$AA$22="Mayor"),CONCATENATE("R3C",'Mapa Final'!$O$22),"")</f>
        <v/>
      </c>
      <c r="AC38" s="10" t="str">
        <f>IF(AND('Mapa Final'!$Y$23="Baja",'Mapa Final'!$AA$23="Mayor"),CONCATENATE("R3C",'Mapa Final'!$O$23),"")</f>
        <v/>
      </c>
      <c r="AD38" s="10" t="str">
        <f>IF(AND('Mapa Final'!$Y$24="Baja",'Mapa Final'!$AA$24="Mayor"),CONCATENATE("R3C",'Mapa Final'!$O$24),"")</f>
        <v/>
      </c>
      <c r="AE38" s="10" t="e">
        <f>IF(AND('Mapa Final'!#REF!="Baja",'Mapa Final'!#REF!="Mayor"),CONCATENATE("R3C",'Mapa Final'!#REF!),"")</f>
        <v>#REF!</v>
      </c>
      <c r="AF38" s="10" t="e">
        <f>IF(AND('Mapa Final'!#REF!="Baja",'Mapa Final'!#REF!="Mayor"),CONCATENATE("R3C",'Mapa Final'!#REF!),"")</f>
        <v>#REF!</v>
      </c>
      <c r="AG38" s="11" t="e">
        <f>IF(AND('Mapa Final'!#REF!="Baja",'Mapa Final'!#REF!="Mayor"),CONCATENATE("R3C",'Mapa Final'!#REF!),"")</f>
        <v>#REF!</v>
      </c>
      <c r="AH38" s="12" t="str">
        <f>IF(AND('Mapa Final'!$Y$22="Baja",'Mapa Final'!$AA$22="Catastrófico"),CONCATENATE("R3C",'Mapa Final'!$O$22),"")</f>
        <v/>
      </c>
      <c r="AI38" s="13" t="str">
        <f>IF(AND('Mapa Final'!$Y$23="Baja",'Mapa Final'!$AA$23="Catastrófico"),CONCATENATE("R3C",'Mapa Final'!$O$23),"")</f>
        <v/>
      </c>
      <c r="AJ38" s="13" t="str">
        <f>IF(AND('Mapa Final'!$Y$24="Baja",'Mapa Final'!$AA$24="Catastrófico"),CONCATENATE("R3C",'Mapa Final'!$O$24),"")</f>
        <v/>
      </c>
      <c r="AK38" s="13" t="e">
        <f>IF(AND('Mapa Final'!#REF!="Baja",'Mapa Final'!#REF!="Catastrófico"),CONCATENATE("R3C",'Mapa Final'!#REF!),"")</f>
        <v>#REF!</v>
      </c>
      <c r="AL38" s="13" t="e">
        <f>IF(AND('Mapa Final'!#REF!="Baja",'Mapa Final'!#REF!="Catastrófico"),CONCATENATE("R3C",'Mapa Final'!#REF!),"")</f>
        <v>#REF!</v>
      </c>
      <c r="AM38" s="14" t="e">
        <f>IF(AND('Mapa Final'!#REF!="Baja",'Mapa Final'!#REF!="Catastrófico"),CONCATENATE("R3C",'Mapa Final'!#REF!),"")</f>
        <v>#REF!</v>
      </c>
      <c r="AN38" s="1"/>
      <c r="AO38" s="223"/>
      <c r="AP38" s="202"/>
      <c r="AQ38" s="202"/>
      <c r="AR38" s="202"/>
      <c r="AS38" s="202"/>
      <c r="AT38" s="224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t="15" customHeight="1" x14ac:dyDescent="0.25">
      <c r="A39" s="1"/>
      <c r="B39" s="214"/>
      <c r="C39" s="202"/>
      <c r="D39" s="207"/>
      <c r="E39" s="201"/>
      <c r="F39" s="202"/>
      <c r="G39" s="202"/>
      <c r="H39" s="202"/>
      <c r="I39" s="202"/>
      <c r="J39" s="33" t="str">
        <f>IF(AND('Mapa Final'!$Y$25="Baja",'Mapa Final'!$AA$25="Leve"),CONCATENATE("R4C",'Mapa Final'!$O$25),"")</f>
        <v/>
      </c>
      <c r="K39" s="34" t="str">
        <f>IF(AND('Mapa Final'!$Y$26="Baja",'Mapa Final'!$AA$26="Leve"),CONCATENATE("R4C",'Mapa Final'!$O$26),"")</f>
        <v/>
      </c>
      <c r="L39" s="34" t="e">
        <f>IF(AND('Mapa Final'!#REF!="Baja",'Mapa Final'!#REF!="Leve"),CONCATENATE("R4C",'Mapa Final'!#REF!),"")</f>
        <v>#REF!</v>
      </c>
      <c r="M39" s="34" t="str">
        <f>IF(AND('Mapa Final'!$Y$27="Baja",'Mapa Final'!$AA$27="Leve"),CONCATENATE("R4C",'Mapa Final'!$O$27),"")</f>
        <v/>
      </c>
      <c r="N39" s="34" t="e">
        <f>IF(AND('Mapa Final'!#REF!="Baja",'Mapa Final'!#REF!="Leve"),CONCATENATE("R4C",'Mapa Final'!#REF!),"")</f>
        <v>#REF!</v>
      </c>
      <c r="O39" s="35" t="e">
        <f>IF(AND('Mapa Final'!#REF!="Baja",'Mapa Final'!#REF!="Leve"),CONCATENATE("R4C",'Mapa Final'!#REF!),"")</f>
        <v>#REF!</v>
      </c>
      <c r="P39" s="24" t="str">
        <f>IF(AND('Mapa Final'!$Y$25="Baja",'Mapa Final'!$AA$25="Menor"),CONCATENATE("R4C",'Mapa Final'!$O$25),"")</f>
        <v/>
      </c>
      <c r="Q39" s="25" t="str">
        <f>IF(AND('Mapa Final'!$Y$26="Baja",'Mapa Final'!$AA$26="Menor"),CONCATENATE("R4C",'Mapa Final'!$O$26),"")</f>
        <v/>
      </c>
      <c r="R39" s="25" t="e">
        <f>IF(AND('Mapa Final'!#REF!="Baja",'Mapa Final'!#REF!="Menor"),CONCATENATE("R4C",'Mapa Final'!#REF!),"")</f>
        <v>#REF!</v>
      </c>
      <c r="S39" s="25" t="str">
        <f>IF(AND('Mapa Final'!$Y$27="Baja",'Mapa Final'!$AA$27="Menor"),CONCATENATE("R4C",'Mapa Final'!$O$27),"")</f>
        <v/>
      </c>
      <c r="T39" s="25" t="e">
        <f>IF(AND('Mapa Final'!#REF!="Baja",'Mapa Final'!#REF!="Menor"),CONCATENATE("R4C",'Mapa Final'!#REF!),"")</f>
        <v>#REF!</v>
      </c>
      <c r="U39" s="26" t="e">
        <f>IF(AND('Mapa Final'!#REF!="Baja",'Mapa Final'!#REF!="Menor"),CONCATENATE("R4C",'Mapa Final'!#REF!),"")</f>
        <v>#REF!</v>
      </c>
      <c r="V39" s="24" t="str">
        <f>IF(AND('Mapa Final'!$Y$25="Baja",'Mapa Final'!$AA$25="Moderado"),CONCATENATE("R4C",'Mapa Final'!$O$25),"")</f>
        <v/>
      </c>
      <c r="W39" s="25" t="str">
        <f>IF(AND('Mapa Final'!$Y$26="Baja",'Mapa Final'!$AA$26="Moderado"),CONCATENATE("R4C",'Mapa Final'!$O$26),"")</f>
        <v/>
      </c>
      <c r="X39" s="25" t="e">
        <f>IF(AND('Mapa Final'!#REF!="Baja",'Mapa Final'!#REF!="Moderado"),CONCATENATE("R4C",'Mapa Final'!#REF!),"")</f>
        <v>#REF!</v>
      </c>
      <c r="Y39" s="25" t="str">
        <f>IF(AND('Mapa Final'!$Y$27="Baja",'Mapa Final'!$AA$27="Moderado"),CONCATENATE("R4C",'Mapa Final'!$O$27),"")</f>
        <v/>
      </c>
      <c r="Z39" s="25" t="e">
        <f>IF(AND('Mapa Final'!#REF!="Baja",'Mapa Final'!#REF!="Moderado"),CONCATENATE("R4C",'Mapa Final'!#REF!),"")</f>
        <v>#REF!</v>
      </c>
      <c r="AA39" s="26" t="e">
        <f>IF(AND('Mapa Final'!#REF!="Baja",'Mapa Final'!#REF!="Moderado"),CONCATENATE("R4C",'Mapa Final'!#REF!),"")</f>
        <v>#REF!</v>
      </c>
      <c r="AB39" s="9" t="str">
        <f>IF(AND('Mapa Final'!$Y$25="Baja",'Mapa Final'!$AA$25="Mayor"),CONCATENATE("R4C",'Mapa Final'!$O$25),"")</f>
        <v/>
      </c>
      <c r="AC39" s="10" t="str">
        <f>IF(AND('Mapa Final'!$Y$26="Baja",'Mapa Final'!$AA$26="Mayor"),CONCATENATE("R4C",'Mapa Final'!$O$26),"")</f>
        <v/>
      </c>
      <c r="AD39" s="10" t="e">
        <f>IF(AND('Mapa Final'!#REF!="Baja",'Mapa Final'!#REF!="Mayor"),CONCATENATE("R4C",'Mapa Final'!#REF!),"")</f>
        <v>#REF!</v>
      </c>
      <c r="AE39" s="10" t="str">
        <f>IF(AND('Mapa Final'!$Y$27="Baja",'Mapa Final'!$AA$27="Mayor"),CONCATENATE("R4C",'Mapa Final'!$O$27),"")</f>
        <v/>
      </c>
      <c r="AF39" s="10" t="e">
        <f>IF(AND('Mapa Final'!#REF!="Baja",'Mapa Final'!#REF!="Mayor"),CONCATENATE("R4C",'Mapa Final'!#REF!),"")</f>
        <v>#REF!</v>
      </c>
      <c r="AG39" s="11" t="e">
        <f>IF(AND('Mapa Final'!#REF!="Baja",'Mapa Final'!#REF!="Mayor"),CONCATENATE("R4C",'Mapa Final'!#REF!),"")</f>
        <v>#REF!</v>
      </c>
      <c r="AH39" s="12" t="str">
        <f>IF(AND('Mapa Final'!$Y$25="Baja",'Mapa Final'!$AA$25="Catastrófico"),CONCATENATE("R4C",'Mapa Final'!$O$25),"")</f>
        <v/>
      </c>
      <c r="AI39" s="13" t="str">
        <f>IF(AND('Mapa Final'!$Y$26="Baja",'Mapa Final'!$AA$26="Catastrófico"),CONCATENATE("R4C",'Mapa Final'!$O$26),"")</f>
        <v/>
      </c>
      <c r="AJ39" s="13" t="e">
        <f>IF(AND('Mapa Final'!#REF!="Baja",'Mapa Final'!#REF!="Catastrófico"),CONCATENATE("R4C",'Mapa Final'!#REF!),"")</f>
        <v>#REF!</v>
      </c>
      <c r="AK39" s="13" t="str">
        <f>IF(AND('Mapa Final'!$Y$27="Baja",'Mapa Final'!$AA$27="Catastrófico"),CONCATENATE("R4C",'Mapa Final'!$O$27),"")</f>
        <v/>
      </c>
      <c r="AL39" s="13" t="e">
        <f>IF(AND('Mapa Final'!#REF!="Baja",'Mapa Final'!#REF!="Catastrófico"),CONCATENATE("R4C",'Mapa Final'!#REF!),"")</f>
        <v>#REF!</v>
      </c>
      <c r="AM39" s="14" t="e">
        <f>IF(AND('Mapa Final'!#REF!="Baja",'Mapa Final'!#REF!="Catastrófico"),CONCATENATE("R4C",'Mapa Final'!#REF!),"")</f>
        <v>#REF!</v>
      </c>
      <c r="AN39" s="1"/>
      <c r="AO39" s="223"/>
      <c r="AP39" s="202"/>
      <c r="AQ39" s="202"/>
      <c r="AR39" s="202"/>
      <c r="AS39" s="202"/>
      <c r="AT39" s="224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5" customHeight="1" x14ac:dyDescent="0.25">
      <c r="A40" s="1"/>
      <c r="B40" s="214"/>
      <c r="C40" s="202"/>
      <c r="D40" s="207"/>
      <c r="E40" s="201"/>
      <c r="F40" s="202"/>
      <c r="G40" s="202"/>
      <c r="H40" s="202"/>
      <c r="I40" s="202"/>
      <c r="J40" s="33" t="str">
        <f>IF(AND('Mapa Final'!$Y$28="Baja",'Mapa Final'!$AA$28="Leve"),CONCATENATE("R5C",'Mapa Final'!$O$28),"")</f>
        <v/>
      </c>
      <c r="K40" s="34" t="str">
        <f>IF(AND('Mapa Final'!$Y$29="Baja",'Mapa Final'!$AA$29="Leve"),CONCATENATE("R5C",'Mapa Final'!$O$29),"")</f>
        <v/>
      </c>
      <c r="L40" s="34" t="str">
        <f>IF(AND('Mapa Final'!$Y$30="Baja",'Mapa Final'!$AA$30="Leve"),CONCATENATE("R5C",'Mapa Final'!$O$30),"")</f>
        <v/>
      </c>
      <c r="M40" s="34" t="e">
        <f>IF(AND('Mapa Final'!#REF!="Baja",'Mapa Final'!#REF!="Leve"),CONCATENATE("R5C",'Mapa Final'!#REF!),"")</f>
        <v>#REF!</v>
      </c>
      <c r="N40" s="34" t="e">
        <f>IF(AND('Mapa Final'!#REF!="Baja",'Mapa Final'!#REF!="Leve"),CONCATENATE("R5C",'Mapa Final'!#REF!),"")</f>
        <v>#REF!</v>
      </c>
      <c r="O40" s="35" t="e">
        <f>IF(AND('Mapa Final'!#REF!="Baja",'Mapa Final'!#REF!="Leve"),CONCATENATE("R5C",'Mapa Final'!#REF!),"")</f>
        <v>#REF!</v>
      </c>
      <c r="P40" s="24" t="str">
        <f>IF(AND('Mapa Final'!$Y$28="Baja",'Mapa Final'!$AA$28="Menor"),CONCATENATE("R5C",'Mapa Final'!$O$28),"")</f>
        <v/>
      </c>
      <c r="Q40" s="25" t="str">
        <f>IF(AND('Mapa Final'!$Y$29="Baja",'Mapa Final'!$AA$29="Menor"),CONCATENATE("R5C",'Mapa Final'!$O$29),"")</f>
        <v/>
      </c>
      <c r="R40" s="25" t="str">
        <f>IF(AND('Mapa Final'!$Y$30="Baja",'Mapa Final'!$AA$30="Menor"),CONCATENATE("R5C",'Mapa Final'!$O$30),"")</f>
        <v/>
      </c>
      <c r="S40" s="25" t="e">
        <f>IF(AND('Mapa Final'!#REF!="Baja",'Mapa Final'!#REF!="Menor"),CONCATENATE("R5C",'Mapa Final'!#REF!),"")</f>
        <v>#REF!</v>
      </c>
      <c r="T40" s="25" t="e">
        <f>IF(AND('Mapa Final'!#REF!="Baja",'Mapa Final'!#REF!="Menor"),CONCATENATE("R5C",'Mapa Final'!#REF!),"")</f>
        <v>#REF!</v>
      </c>
      <c r="U40" s="26" t="e">
        <f>IF(AND('Mapa Final'!#REF!="Baja",'Mapa Final'!#REF!="Menor"),CONCATENATE("R5C",'Mapa Final'!#REF!),"")</f>
        <v>#REF!</v>
      </c>
      <c r="V40" s="24" t="str">
        <f>IF(AND('Mapa Final'!$Y$28="Baja",'Mapa Final'!$AA$28="Moderado"),CONCATENATE("R5C",'Mapa Final'!$O$28),"")</f>
        <v/>
      </c>
      <c r="W40" s="25" t="str">
        <f>IF(AND('Mapa Final'!$Y$29="Baja",'Mapa Final'!$AA$29="Moderado"),CONCATENATE("R5C",'Mapa Final'!$O$29),"")</f>
        <v/>
      </c>
      <c r="X40" s="25" t="str">
        <f>IF(AND('Mapa Final'!$Y$30="Baja",'Mapa Final'!$AA$30="Moderado"),CONCATENATE("R5C",'Mapa Final'!$O$30),"")</f>
        <v/>
      </c>
      <c r="Y40" s="25" t="e">
        <f>IF(AND('Mapa Final'!#REF!="Baja",'Mapa Final'!#REF!="Moderado"),CONCATENATE("R5C",'Mapa Final'!#REF!),"")</f>
        <v>#REF!</v>
      </c>
      <c r="Z40" s="25" t="e">
        <f>IF(AND('Mapa Final'!#REF!="Baja",'Mapa Final'!#REF!="Moderado"),CONCATENATE("R5C",'Mapa Final'!#REF!),"")</f>
        <v>#REF!</v>
      </c>
      <c r="AA40" s="26" t="e">
        <f>IF(AND('Mapa Final'!#REF!="Baja",'Mapa Final'!#REF!="Moderado"),CONCATENATE("R5C",'Mapa Final'!#REF!),"")</f>
        <v>#REF!</v>
      </c>
      <c r="AB40" s="9" t="str">
        <f>IF(AND('Mapa Final'!$Y$28="Baja",'Mapa Final'!$AA$28="Mayor"),CONCATENATE("R5C",'Mapa Final'!$O$28),"")</f>
        <v/>
      </c>
      <c r="AC40" s="10" t="str">
        <f>IF(AND('Mapa Final'!$Y$29="Baja",'Mapa Final'!$AA$29="Mayor"),CONCATENATE("R5C",'Mapa Final'!$O$29),"")</f>
        <v/>
      </c>
      <c r="AD40" s="10" t="str">
        <f>IF(AND('Mapa Final'!$Y$30="Baja",'Mapa Final'!$AA$30="Mayor"),CONCATENATE("R5C",'Mapa Final'!$O$30),"")</f>
        <v/>
      </c>
      <c r="AE40" s="10" t="e">
        <f>IF(AND('Mapa Final'!#REF!="Baja",'Mapa Final'!#REF!="Mayor"),CONCATENATE("R5C",'Mapa Final'!#REF!),"")</f>
        <v>#REF!</v>
      </c>
      <c r="AF40" s="10" t="e">
        <f>IF(AND('Mapa Final'!#REF!="Baja",'Mapa Final'!#REF!="Mayor"),CONCATENATE("R5C",'Mapa Final'!#REF!),"")</f>
        <v>#REF!</v>
      </c>
      <c r="AG40" s="11" t="e">
        <f>IF(AND('Mapa Final'!#REF!="Baja",'Mapa Final'!#REF!="Mayor"),CONCATENATE("R5C",'Mapa Final'!#REF!),"")</f>
        <v>#REF!</v>
      </c>
      <c r="AH40" s="12" t="str">
        <f>IF(AND('Mapa Final'!$Y$28="Baja",'Mapa Final'!$AA$28="Catastrófico"),CONCATENATE("R5C",'Mapa Final'!$O$28),"")</f>
        <v/>
      </c>
      <c r="AI40" s="13" t="str">
        <f>IF(AND('Mapa Final'!$Y$29="Baja",'Mapa Final'!$AA$29="Catastrófico"),CONCATENATE("R5C",'Mapa Final'!$O$29),"")</f>
        <v/>
      </c>
      <c r="AJ40" s="13" t="str">
        <f>IF(AND('Mapa Final'!$Y$30="Baja",'Mapa Final'!$AA$30="Catastrófico"),CONCATENATE("R5C",'Mapa Final'!$O$30),"")</f>
        <v/>
      </c>
      <c r="AK40" s="13" t="e">
        <f>IF(AND('Mapa Final'!#REF!="Baja",'Mapa Final'!#REF!="Catastrófico"),CONCATENATE("R5C",'Mapa Final'!#REF!),"")</f>
        <v>#REF!</v>
      </c>
      <c r="AL40" s="13" t="e">
        <f>IF(AND('Mapa Final'!#REF!="Baja",'Mapa Final'!#REF!="Catastrófico"),CONCATENATE("R5C",'Mapa Final'!#REF!),"")</f>
        <v>#REF!</v>
      </c>
      <c r="AM40" s="14" t="e">
        <f>IF(AND('Mapa Final'!#REF!="Baja",'Mapa Final'!#REF!="Catastrófico"),CONCATENATE("R5C",'Mapa Final'!#REF!),"")</f>
        <v>#REF!</v>
      </c>
      <c r="AN40" s="1"/>
      <c r="AO40" s="223"/>
      <c r="AP40" s="202"/>
      <c r="AQ40" s="202"/>
      <c r="AR40" s="202"/>
      <c r="AS40" s="202"/>
      <c r="AT40" s="224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t="15" customHeight="1" x14ac:dyDescent="0.25">
      <c r="A41" s="1"/>
      <c r="B41" s="214"/>
      <c r="C41" s="202"/>
      <c r="D41" s="207"/>
      <c r="E41" s="201"/>
      <c r="F41" s="202"/>
      <c r="G41" s="202"/>
      <c r="H41" s="202"/>
      <c r="I41" s="202"/>
      <c r="J41" s="33" t="str">
        <f>IF(AND('Mapa Final'!$Y$31="Baja",'Mapa Final'!$AA$31="Leve"),CONCATENATE("R6C",'Mapa Final'!$O$31),"")</f>
        <v/>
      </c>
      <c r="K41" s="34" t="str">
        <f>IF(AND('Mapa Final'!$Y$32="Baja",'Mapa Final'!$AA$32="Leve"),CONCATENATE("R6C",'Mapa Final'!$O$32),"")</f>
        <v/>
      </c>
      <c r="L41" s="34" t="str">
        <f>IF(AND('Mapa Final'!$Y$33="Baja",'Mapa Final'!$AA$33="Leve"),CONCATENATE("R6C",'Mapa Final'!$O$33),"")</f>
        <v/>
      </c>
      <c r="M41" s="34" t="e">
        <f>IF(AND('Mapa Final'!#REF!="Baja",'Mapa Final'!#REF!="Leve"),CONCATENATE("R6C",'Mapa Final'!#REF!),"")</f>
        <v>#REF!</v>
      </c>
      <c r="N41" s="34" t="e">
        <f>IF(AND('Mapa Final'!#REF!="Baja",'Mapa Final'!#REF!="Leve"),CONCATENATE("R6C",'Mapa Final'!#REF!),"")</f>
        <v>#REF!</v>
      </c>
      <c r="O41" s="35" t="e">
        <f>IF(AND('Mapa Final'!#REF!="Baja",'Mapa Final'!#REF!="Leve"),CONCATENATE("R6C",'Mapa Final'!#REF!),"")</f>
        <v>#REF!</v>
      </c>
      <c r="P41" s="24" t="str">
        <f>IF(AND('Mapa Final'!$Y$31="Baja",'Mapa Final'!$AA$31="Menor"),CONCATENATE("R6C",'Mapa Final'!$O$31),"")</f>
        <v/>
      </c>
      <c r="Q41" s="25" t="str">
        <f>IF(AND('Mapa Final'!$Y$32="Baja",'Mapa Final'!$AA$32="Menor"),CONCATENATE("R6C",'Mapa Final'!$O$32),"")</f>
        <v/>
      </c>
      <c r="R41" s="25" t="str">
        <f>IF(AND('Mapa Final'!$Y$33="Baja",'Mapa Final'!$AA$33="Menor"),CONCATENATE("R6C",'Mapa Final'!$O$33),"")</f>
        <v/>
      </c>
      <c r="S41" s="25" t="e">
        <f>IF(AND('Mapa Final'!#REF!="Baja",'Mapa Final'!#REF!="Menor"),CONCATENATE("R6C",'Mapa Final'!#REF!),"")</f>
        <v>#REF!</v>
      </c>
      <c r="T41" s="25" t="e">
        <f>IF(AND('Mapa Final'!#REF!="Baja",'Mapa Final'!#REF!="Menor"),CONCATENATE("R6C",'Mapa Final'!#REF!),"")</f>
        <v>#REF!</v>
      </c>
      <c r="U41" s="26" t="e">
        <f>IF(AND('Mapa Final'!#REF!="Baja",'Mapa Final'!#REF!="Menor"),CONCATENATE("R6C",'Mapa Final'!#REF!),"")</f>
        <v>#REF!</v>
      </c>
      <c r="V41" s="24" t="str">
        <f>IF(AND('Mapa Final'!$Y$31="Baja",'Mapa Final'!$AA$31="Moderado"),CONCATENATE("R6C",'Mapa Final'!$O$31),"")</f>
        <v/>
      </c>
      <c r="W41" s="25" t="str">
        <f>IF(AND('Mapa Final'!$Y$32="Baja",'Mapa Final'!$AA$32="Moderado"),CONCATENATE("R6C",'Mapa Final'!$O$32),"")</f>
        <v/>
      </c>
      <c r="X41" s="25" t="str">
        <f>IF(AND('Mapa Final'!$Y$33="Baja",'Mapa Final'!$AA$33="Moderado"),CONCATENATE("R6C",'Mapa Final'!$O$33),"")</f>
        <v/>
      </c>
      <c r="Y41" s="25" t="e">
        <f>IF(AND('Mapa Final'!#REF!="Baja",'Mapa Final'!#REF!="Moderado"),CONCATENATE("R6C",'Mapa Final'!#REF!),"")</f>
        <v>#REF!</v>
      </c>
      <c r="Z41" s="25" t="e">
        <f>IF(AND('Mapa Final'!#REF!="Baja",'Mapa Final'!#REF!="Moderado"),CONCATENATE("R6C",'Mapa Final'!#REF!),"")</f>
        <v>#REF!</v>
      </c>
      <c r="AA41" s="26" t="e">
        <f>IF(AND('Mapa Final'!#REF!="Baja",'Mapa Final'!#REF!="Moderado"),CONCATENATE("R6C",'Mapa Final'!#REF!),"")</f>
        <v>#REF!</v>
      </c>
      <c r="AB41" s="9" t="str">
        <f>IF(AND('Mapa Final'!$Y$31="Baja",'Mapa Final'!$AA$31="Mayor"),CONCATENATE("R6C",'Mapa Final'!$O$31),"")</f>
        <v/>
      </c>
      <c r="AC41" s="10" t="str">
        <f>IF(AND('Mapa Final'!$Y$32="Baja",'Mapa Final'!$AA$32="Mayor"),CONCATENATE("R6C",'Mapa Final'!$O$32),"")</f>
        <v/>
      </c>
      <c r="AD41" s="10" t="str">
        <f>IF(AND('Mapa Final'!$Y$33="Baja",'Mapa Final'!$AA$33="Mayor"),CONCATENATE("R6C",'Mapa Final'!$O$33),"")</f>
        <v/>
      </c>
      <c r="AE41" s="10" t="e">
        <f>IF(AND('Mapa Final'!#REF!="Baja",'Mapa Final'!#REF!="Mayor"),CONCATENATE("R6C",'Mapa Final'!#REF!),"")</f>
        <v>#REF!</v>
      </c>
      <c r="AF41" s="10" t="e">
        <f>IF(AND('Mapa Final'!#REF!="Baja",'Mapa Final'!#REF!="Mayor"),CONCATENATE("R6C",'Mapa Final'!#REF!),"")</f>
        <v>#REF!</v>
      </c>
      <c r="AG41" s="11" t="e">
        <f>IF(AND('Mapa Final'!#REF!="Baja",'Mapa Final'!#REF!="Mayor"),CONCATENATE("R6C",'Mapa Final'!#REF!),"")</f>
        <v>#REF!</v>
      </c>
      <c r="AH41" s="12" t="str">
        <f>IF(AND('Mapa Final'!$Y$31="Baja",'Mapa Final'!$AA$31="Catastrófico"),CONCATENATE("R6C",'Mapa Final'!$O$31),"")</f>
        <v/>
      </c>
      <c r="AI41" s="13" t="str">
        <f>IF(AND('Mapa Final'!$Y$32="Baja",'Mapa Final'!$AA$32="Catastrófico"),CONCATENATE("R6C",'Mapa Final'!$O$32),"")</f>
        <v/>
      </c>
      <c r="AJ41" s="13" t="str">
        <f>IF(AND('Mapa Final'!$Y$33="Baja",'Mapa Final'!$AA$33="Catastrófico"),CONCATENATE("R6C",'Mapa Final'!$O$33),"")</f>
        <v/>
      </c>
      <c r="AK41" s="13" t="e">
        <f>IF(AND('Mapa Final'!#REF!="Baja",'Mapa Final'!#REF!="Catastrófico"),CONCATENATE("R6C",'Mapa Final'!#REF!),"")</f>
        <v>#REF!</v>
      </c>
      <c r="AL41" s="13" t="e">
        <f>IF(AND('Mapa Final'!#REF!="Baja",'Mapa Final'!#REF!="Catastrófico"),CONCATENATE("R6C",'Mapa Final'!#REF!),"")</f>
        <v>#REF!</v>
      </c>
      <c r="AM41" s="14" t="e">
        <f>IF(AND('Mapa Final'!#REF!="Baja",'Mapa Final'!#REF!="Catastrófico"),CONCATENATE("R6C",'Mapa Final'!#REF!),"")</f>
        <v>#REF!</v>
      </c>
      <c r="AN41" s="1"/>
      <c r="AO41" s="223"/>
      <c r="AP41" s="202"/>
      <c r="AQ41" s="202"/>
      <c r="AR41" s="202"/>
      <c r="AS41" s="202"/>
      <c r="AT41" s="224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t="15" customHeight="1" x14ac:dyDescent="0.25">
      <c r="A42" s="1"/>
      <c r="B42" s="214"/>
      <c r="C42" s="202"/>
      <c r="D42" s="207"/>
      <c r="E42" s="201"/>
      <c r="F42" s="202"/>
      <c r="G42" s="202"/>
      <c r="H42" s="202"/>
      <c r="I42" s="202"/>
      <c r="J42" s="33" t="e">
        <f>IF(AND('Mapa Final'!#REF!="Baja",'Mapa Final'!#REF!="Leve"),CONCATENATE("R7C",'Mapa Final'!#REF!),"")</f>
        <v>#REF!</v>
      </c>
      <c r="K42" s="34" t="e">
        <f>IF(AND('Mapa Final'!#REF!="Baja",'Mapa Final'!#REF!="Leve"),CONCATENATE("R7C",'Mapa Final'!#REF!),"")</f>
        <v>#REF!</v>
      </c>
      <c r="L42" s="34" t="e">
        <f>IF(AND('Mapa Final'!#REF!="Baja",'Mapa Final'!#REF!="Leve"),CONCATENATE("R7C",'Mapa Final'!#REF!),"")</f>
        <v>#REF!</v>
      </c>
      <c r="M42" s="34" t="e">
        <f>IF(AND('Mapa Final'!#REF!="Baja",'Mapa Final'!#REF!="Leve"),CONCATENATE("R7C",'Mapa Final'!#REF!),"")</f>
        <v>#REF!</v>
      </c>
      <c r="N42" s="34" t="e">
        <f>IF(AND('Mapa Final'!#REF!="Baja",'Mapa Final'!#REF!="Leve"),CONCATENATE("R7C",'Mapa Final'!#REF!),"")</f>
        <v>#REF!</v>
      </c>
      <c r="O42" s="35" t="e">
        <f>IF(AND('Mapa Final'!#REF!="Baja",'Mapa Final'!#REF!="Leve"),CONCATENATE("R7C",'Mapa Final'!#REF!),"")</f>
        <v>#REF!</v>
      </c>
      <c r="P42" s="24" t="e">
        <f>IF(AND('Mapa Final'!#REF!="Baja",'Mapa Final'!#REF!="Menor"),CONCATENATE("R7C",'Mapa Final'!#REF!),"")</f>
        <v>#REF!</v>
      </c>
      <c r="Q42" s="25" t="e">
        <f>IF(AND('Mapa Final'!#REF!="Baja",'Mapa Final'!#REF!="Menor"),CONCATENATE("R7C",'Mapa Final'!#REF!),"")</f>
        <v>#REF!</v>
      </c>
      <c r="R42" s="25" t="e">
        <f>IF(AND('Mapa Final'!#REF!="Baja",'Mapa Final'!#REF!="Menor"),CONCATENATE("R7C",'Mapa Final'!#REF!),"")</f>
        <v>#REF!</v>
      </c>
      <c r="S42" s="25" t="e">
        <f>IF(AND('Mapa Final'!#REF!="Baja",'Mapa Final'!#REF!="Menor"),CONCATENATE("R7C",'Mapa Final'!#REF!),"")</f>
        <v>#REF!</v>
      </c>
      <c r="T42" s="25" t="e">
        <f>IF(AND('Mapa Final'!#REF!="Baja",'Mapa Final'!#REF!="Menor"),CONCATENATE("R7C",'Mapa Final'!#REF!),"")</f>
        <v>#REF!</v>
      </c>
      <c r="U42" s="26" t="e">
        <f>IF(AND('Mapa Final'!#REF!="Baja",'Mapa Final'!#REF!="Menor"),CONCATENATE("R7C",'Mapa Final'!#REF!),"")</f>
        <v>#REF!</v>
      </c>
      <c r="V42" s="24" t="e">
        <f>IF(AND('Mapa Final'!#REF!="Baja",'Mapa Final'!#REF!="Moderado"),CONCATENATE("R7C",'Mapa Final'!#REF!),"")</f>
        <v>#REF!</v>
      </c>
      <c r="W42" s="25" t="e">
        <f>IF(AND('Mapa Final'!#REF!="Baja",'Mapa Final'!#REF!="Moderado"),CONCATENATE("R7C",'Mapa Final'!#REF!),"")</f>
        <v>#REF!</v>
      </c>
      <c r="X42" s="25" t="e">
        <f>IF(AND('Mapa Final'!#REF!="Baja",'Mapa Final'!#REF!="Moderado"),CONCATENATE("R7C",'Mapa Final'!#REF!),"")</f>
        <v>#REF!</v>
      </c>
      <c r="Y42" s="25" t="e">
        <f>IF(AND('Mapa Final'!#REF!="Baja",'Mapa Final'!#REF!="Moderado"),CONCATENATE("R7C",'Mapa Final'!#REF!),"")</f>
        <v>#REF!</v>
      </c>
      <c r="Z42" s="25" t="e">
        <f>IF(AND('Mapa Final'!#REF!="Baja",'Mapa Final'!#REF!="Moderado"),CONCATENATE("R7C",'Mapa Final'!#REF!),"")</f>
        <v>#REF!</v>
      </c>
      <c r="AA42" s="26" t="e">
        <f>IF(AND('Mapa Final'!#REF!="Baja",'Mapa Final'!#REF!="Moderado"),CONCATENATE("R7C",'Mapa Final'!#REF!),"")</f>
        <v>#REF!</v>
      </c>
      <c r="AB42" s="9" t="e">
        <f>IF(AND('Mapa Final'!#REF!="Baja",'Mapa Final'!#REF!="Mayor"),CONCATENATE("R7C",'Mapa Final'!#REF!),"")</f>
        <v>#REF!</v>
      </c>
      <c r="AC42" s="10" t="e">
        <f>IF(AND('Mapa Final'!#REF!="Baja",'Mapa Final'!#REF!="Mayor"),CONCATENATE("R7C",'Mapa Final'!#REF!),"")</f>
        <v>#REF!</v>
      </c>
      <c r="AD42" s="10" t="e">
        <f>IF(AND('Mapa Final'!#REF!="Baja",'Mapa Final'!#REF!="Mayor"),CONCATENATE("R7C",'Mapa Final'!#REF!),"")</f>
        <v>#REF!</v>
      </c>
      <c r="AE42" s="10" t="e">
        <f>IF(AND('Mapa Final'!#REF!="Baja",'Mapa Final'!#REF!="Mayor"),CONCATENATE("R7C",'Mapa Final'!#REF!),"")</f>
        <v>#REF!</v>
      </c>
      <c r="AF42" s="10" t="e">
        <f>IF(AND('Mapa Final'!#REF!="Baja",'Mapa Final'!#REF!="Mayor"),CONCATENATE("R7C",'Mapa Final'!#REF!),"")</f>
        <v>#REF!</v>
      </c>
      <c r="AG42" s="11" t="e">
        <f>IF(AND('Mapa Final'!#REF!="Baja",'Mapa Final'!#REF!="Mayor"),CONCATENATE("R7C",'Mapa Final'!#REF!),"")</f>
        <v>#REF!</v>
      </c>
      <c r="AH42" s="12" t="e">
        <f>IF(AND('Mapa Final'!#REF!="Baja",'Mapa Final'!#REF!="Catastrófico"),CONCATENATE("R7C",'Mapa Final'!#REF!),"")</f>
        <v>#REF!</v>
      </c>
      <c r="AI42" s="13" t="e">
        <f>IF(AND('Mapa Final'!#REF!="Baja",'Mapa Final'!#REF!="Catastrófico"),CONCATENATE("R7C",'Mapa Final'!#REF!),"")</f>
        <v>#REF!</v>
      </c>
      <c r="AJ42" s="13" t="e">
        <f>IF(AND('Mapa Final'!#REF!="Baja",'Mapa Final'!#REF!="Catastrófico"),CONCATENATE("R7C",'Mapa Final'!#REF!),"")</f>
        <v>#REF!</v>
      </c>
      <c r="AK42" s="13" t="e">
        <f>IF(AND('Mapa Final'!#REF!="Baja",'Mapa Final'!#REF!="Catastrófico"),CONCATENATE("R7C",'Mapa Final'!#REF!),"")</f>
        <v>#REF!</v>
      </c>
      <c r="AL42" s="13" t="e">
        <f>IF(AND('Mapa Final'!#REF!="Baja",'Mapa Final'!#REF!="Catastrófico"),CONCATENATE("R7C",'Mapa Final'!#REF!),"")</f>
        <v>#REF!</v>
      </c>
      <c r="AM42" s="14" t="e">
        <f>IF(AND('Mapa Final'!#REF!="Baja",'Mapa Final'!#REF!="Catastrófico"),CONCATENATE("R7C",'Mapa Final'!#REF!),"")</f>
        <v>#REF!</v>
      </c>
      <c r="AN42" s="1"/>
      <c r="AO42" s="223"/>
      <c r="AP42" s="202"/>
      <c r="AQ42" s="202"/>
      <c r="AR42" s="202"/>
      <c r="AS42" s="202"/>
      <c r="AT42" s="224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15" customHeight="1" x14ac:dyDescent="0.25">
      <c r="A43" s="1"/>
      <c r="B43" s="214"/>
      <c r="C43" s="202"/>
      <c r="D43" s="207"/>
      <c r="E43" s="201"/>
      <c r="F43" s="202"/>
      <c r="G43" s="202"/>
      <c r="H43" s="202"/>
      <c r="I43" s="202"/>
      <c r="J43" s="33" t="e">
        <f>IF(AND('Mapa Final'!#REF!="Baja",'Mapa Final'!#REF!="Leve"),CONCATENATE("R8C",'Mapa Final'!#REF!),"")</f>
        <v>#REF!</v>
      </c>
      <c r="K43" s="34" t="e">
        <f>IF(AND('Mapa Final'!#REF!="Baja",'Mapa Final'!#REF!="Leve"),CONCATENATE("R8C",'Mapa Final'!#REF!),"")</f>
        <v>#REF!</v>
      </c>
      <c r="L43" s="34" t="e">
        <f>IF(AND('Mapa Final'!#REF!="Baja",'Mapa Final'!#REF!="Leve"),CONCATENATE("R8C",'Mapa Final'!#REF!),"")</f>
        <v>#REF!</v>
      </c>
      <c r="M43" s="34" t="e">
        <f>IF(AND('Mapa Final'!#REF!="Baja",'Mapa Final'!#REF!="Leve"),CONCATENATE("R8C",'Mapa Final'!#REF!),"")</f>
        <v>#REF!</v>
      </c>
      <c r="N43" s="34" t="e">
        <f>IF(AND('Mapa Final'!#REF!="Baja",'Mapa Final'!#REF!="Leve"),CONCATENATE("R8C",'Mapa Final'!#REF!),"")</f>
        <v>#REF!</v>
      </c>
      <c r="O43" s="35" t="e">
        <f>IF(AND('Mapa Final'!#REF!="Baja",'Mapa Final'!#REF!="Leve"),CONCATENATE("R8C",'Mapa Final'!#REF!),"")</f>
        <v>#REF!</v>
      </c>
      <c r="P43" s="24" t="e">
        <f>IF(AND('Mapa Final'!#REF!="Baja",'Mapa Final'!#REF!="Menor"),CONCATENATE("R8C",'Mapa Final'!#REF!),"")</f>
        <v>#REF!</v>
      </c>
      <c r="Q43" s="25" t="e">
        <f>IF(AND('Mapa Final'!#REF!="Baja",'Mapa Final'!#REF!="Menor"),CONCATENATE("R8C",'Mapa Final'!#REF!),"")</f>
        <v>#REF!</v>
      </c>
      <c r="R43" s="25" t="e">
        <f>IF(AND('Mapa Final'!#REF!="Baja",'Mapa Final'!#REF!="Menor"),CONCATENATE("R8C",'Mapa Final'!#REF!),"")</f>
        <v>#REF!</v>
      </c>
      <c r="S43" s="25" t="e">
        <f>IF(AND('Mapa Final'!#REF!="Baja",'Mapa Final'!#REF!="Menor"),CONCATENATE("R8C",'Mapa Final'!#REF!),"")</f>
        <v>#REF!</v>
      </c>
      <c r="T43" s="25" t="e">
        <f>IF(AND('Mapa Final'!#REF!="Baja",'Mapa Final'!#REF!="Menor"),CONCATENATE("R8C",'Mapa Final'!#REF!),"")</f>
        <v>#REF!</v>
      </c>
      <c r="U43" s="26" t="e">
        <f>IF(AND('Mapa Final'!#REF!="Baja",'Mapa Final'!#REF!="Menor"),CONCATENATE("R8C",'Mapa Final'!#REF!),"")</f>
        <v>#REF!</v>
      </c>
      <c r="V43" s="24" t="e">
        <f>IF(AND('Mapa Final'!#REF!="Baja",'Mapa Final'!#REF!="Moderado"),CONCATENATE("R8C",'Mapa Final'!#REF!),"")</f>
        <v>#REF!</v>
      </c>
      <c r="W43" s="25" t="e">
        <f>IF(AND('Mapa Final'!#REF!="Baja",'Mapa Final'!#REF!="Moderado"),CONCATENATE("R8C",'Mapa Final'!#REF!),"")</f>
        <v>#REF!</v>
      </c>
      <c r="X43" s="25" t="e">
        <f>IF(AND('Mapa Final'!#REF!="Baja",'Mapa Final'!#REF!="Moderado"),CONCATENATE("R8C",'Mapa Final'!#REF!),"")</f>
        <v>#REF!</v>
      </c>
      <c r="Y43" s="25" t="e">
        <f>IF(AND('Mapa Final'!#REF!="Baja",'Mapa Final'!#REF!="Moderado"),CONCATENATE("R8C",'Mapa Final'!#REF!),"")</f>
        <v>#REF!</v>
      </c>
      <c r="Z43" s="25" t="e">
        <f>IF(AND('Mapa Final'!#REF!="Baja",'Mapa Final'!#REF!="Moderado"),CONCATENATE("R8C",'Mapa Final'!#REF!),"")</f>
        <v>#REF!</v>
      </c>
      <c r="AA43" s="26" t="e">
        <f>IF(AND('Mapa Final'!#REF!="Baja",'Mapa Final'!#REF!="Moderado"),CONCATENATE("R8C",'Mapa Final'!#REF!),"")</f>
        <v>#REF!</v>
      </c>
      <c r="AB43" s="9" t="e">
        <f>IF(AND('Mapa Final'!#REF!="Baja",'Mapa Final'!#REF!="Mayor"),CONCATENATE("R8C",'Mapa Final'!#REF!),"")</f>
        <v>#REF!</v>
      </c>
      <c r="AC43" s="10" t="e">
        <f>IF(AND('Mapa Final'!#REF!="Baja",'Mapa Final'!#REF!="Mayor"),CONCATENATE("R8C",'Mapa Final'!#REF!),"")</f>
        <v>#REF!</v>
      </c>
      <c r="AD43" s="10" t="e">
        <f>IF(AND('Mapa Final'!#REF!="Baja",'Mapa Final'!#REF!="Mayor"),CONCATENATE("R8C",'Mapa Final'!#REF!),"")</f>
        <v>#REF!</v>
      </c>
      <c r="AE43" s="10" t="e">
        <f>IF(AND('Mapa Final'!#REF!="Baja",'Mapa Final'!#REF!="Mayor"),CONCATENATE("R8C",'Mapa Final'!#REF!),"")</f>
        <v>#REF!</v>
      </c>
      <c r="AF43" s="10" t="e">
        <f>IF(AND('Mapa Final'!#REF!="Baja",'Mapa Final'!#REF!="Mayor"),CONCATENATE("R8C",'Mapa Final'!#REF!),"")</f>
        <v>#REF!</v>
      </c>
      <c r="AG43" s="11" t="e">
        <f>IF(AND('Mapa Final'!#REF!="Baja",'Mapa Final'!#REF!="Mayor"),CONCATENATE("R8C",'Mapa Final'!#REF!),"")</f>
        <v>#REF!</v>
      </c>
      <c r="AH43" s="12" t="e">
        <f>IF(AND('Mapa Final'!#REF!="Baja",'Mapa Final'!#REF!="Catastrófico"),CONCATENATE("R8C",'Mapa Final'!#REF!),"")</f>
        <v>#REF!</v>
      </c>
      <c r="AI43" s="13" t="e">
        <f>IF(AND('Mapa Final'!#REF!="Baja",'Mapa Final'!#REF!="Catastrófico"),CONCATENATE("R8C",'Mapa Final'!#REF!),"")</f>
        <v>#REF!</v>
      </c>
      <c r="AJ43" s="13" t="e">
        <f>IF(AND('Mapa Final'!#REF!="Baja",'Mapa Final'!#REF!="Catastrófico"),CONCATENATE("R8C",'Mapa Final'!#REF!),"")</f>
        <v>#REF!</v>
      </c>
      <c r="AK43" s="13" t="e">
        <f>IF(AND('Mapa Final'!#REF!="Baja",'Mapa Final'!#REF!="Catastrófico"),CONCATENATE("R8C",'Mapa Final'!#REF!),"")</f>
        <v>#REF!</v>
      </c>
      <c r="AL43" s="13" t="e">
        <f>IF(AND('Mapa Final'!#REF!="Baja",'Mapa Final'!#REF!="Catastrófico"),CONCATENATE("R8C",'Mapa Final'!#REF!),"")</f>
        <v>#REF!</v>
      </c>
      <c r="AM43" s="14" t="e">
        <f>IF(AND('Mapa Final'!#REF!="Baja",'Mapa Final'!#REF!="Catastrófico"),CONCATENATE("R8C",'Mapa Final'!#REF!),"")</f>
        <v>#REF!</v>
      </c>
      <c r="AN43" s="1"/>
      <c r="AO43" s="223"/>
      <c r="AP43" s="202"/>
      <c r="AQ43" s="202"/>
      <c r="AR43" s="202"/>
      <c r="AS43" s="202"/>
      <c r="AT43" s="224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t="15" customHeight="1" x14ac:dyDescent="0.25">
      <c r="A44" s="1"/>
      <c r="B44" s="214"/>
      <c r="C44" s="202"/>
      <c r="D44" s="207"/>
      <c r="E44" s="201"/>
      <c r="F44" s="202"/>
      <c r="G44" s="202"/>
      <c r="H44" s="202"/>
      <c r="I44" s="202"/>
      <c r="J44" s="33" t="e">
        <f>IF(AND('Mapa Final'!#REF!="Baja",'Mapa Final'!#REF!="Leve"),CONCATENATE("R9C",'Mapa Final'!#REF!),"")</f>
        <v>#REF!</v>
      </c>
      <c r="K44" s="34" t="e">
        <f>IF(AND('Mapa Final'!#REF!="Baja",'Mapa Final'!#REF!="Leve"),CONCATENATE("R9C",'Mapa Final'!#REF!),"")</f>
        <v>#REF!</v>
      </c>
      <c r="L44" s="34" t="e">
        <f>IF(AND('Mapa Final'!#REF!="Baja",'Mapa Final'!#REF!="Leve"),CONCATENATE("R9C",'Mapa Final'!#REF!),"")</f>
        <v>#REF!</v>
      </c>
      <c r="M44" s="34" t="e">
        <f>IF(AND('Mapa Final'!#REF!="Baja",'Mapa Final'!#REF!="Leve"),CONCATENATE("R9C",'Mapa Final'!#REF!),"")</f>
        <v>#REF!</v>
      </c>
      <c r="N44" s="34" t="e">
        <f>IF(AND('Mapa Final'!#REF!="Baja",'Mapa Final'!#REF!="Leve"),CONCATENATE("R9C",'Mapa Final'!#REF!),"")</f>
        <v>#REF!</v>
      </c>
      <c r="O44" s="35" t="e">
        <f>IF(AND('Mapa Final'!#REF!="Baja",'Mapa Final'!#REF!="Leve"),CONCATENATE("R9C",'Mapa Final'!#REF!),"")</f>
        <v>#REF!</v>
      </c>
      <c r="P44" s="24" t="e">
        <f>IF(AND('Mapa Final'!#REF!="Baja",'Mapa Final'!#REF!="Menor"),CONCATENATE("R9C",'Mapa Final'!#REF!),"")</f>
        <v>#REF!</v>
      </c>
      <c r="Q44" s="25" t="e">
        <f>IF(AND('Mapa Final'!#REF!="Baja",'Mapa Final'!#REF!="Menor"),CONCATENATE("R9C",'Mapa Final'!#REF!),"")</f>
        <v>#REF!</v>
      </c>
      <c r="R44" s="25" t="e">
        <f>IF(AND('Mapa Final'!#REF!="Baja",'Mapa Final'!#REF!="Menor"),CONCATENATE("R9C",'Mapa Final'!#REF!),"")</f>
        <v>#REF!</v>
      </c>
      <c r="S44" s="25" t="e">
        <f>IF(AND('Mapa Final'!#REF!="Baja",'Mapa Final'!#REF!="Menor"),CONCATENATE("R9C",'Mapa Final'!#REF!),"")</f>
        <v>#REF!</v>
      </c>
      <c r="T44" s="25" t="e">
        <f>IF(AND('Mapa Final'!#REF!="Baja",'Mapa Final'!#REF!="Menor"),CONCATENATE("R9C",'Mapa Final'!#REF!),"")</f>
        <v>#REF!</v>
      </c>
      <c r="U44" s="26" t="e">
        <f>IF(AND('Mapa Final'!#REF!="Baja",'Mapa Final'!#REF!="Menor"),CONCATENATE("R9C",'Mapa Final'!#REF!),"")</f>
        <v>#REF!</v>
      </c>
      <c r="V44" s="24" t="e">
        <f>IF(AND('Mapa Final'!#REF!="Baja",'Mapa Final'!#REF!="Moderado"),CONCATENATE("R9C",'Mapa Final'!#REF!),"")</f>
        <v>#REF!</v>
      </c>
      <c r="W44" s="25" t="e">
        <f>IF(AND('Mapa Final'!#REF!="Baja",'Mapa Final'!#REF!="Moderado"),CONCATENATE("R9C",'Mapa Final'!#REF!),"")</f>
        <v>#REF!</v>
      </c>
      <c r="X44" s="25" t="e">
        <f>IF(AND('Mapa Final'!#REF!="Baja",'Mapa Final'!#REF!="Moderado"),CONCATENATE("R9C",'Mapa Final'!#REF!),"")</f>
        <v>#REF!</v>
      </c>
      <c r="Y44" s="25" t="e">
        <f>IF(AND('Mapa Final'!#REF!="Baja",'Mapa Final'!#REF!="Moderado"),CONCATENATE("R9C",'Mapa Final'!#REF!),"")</f>
        <v>#REF!</v>
      </c>
      <c r="Z44" s="25" t="e">
        <f>IF(AND('Mapa Final'!#REF!="Baja",'Mapa Final'!#REF!="Moderado"),CONCATENATE("R9C",'Mapa Final'!#REF!),"")</f>
        <v>#REF!</v>
      </c>
      <c r="AA44" s="26" t="e">
        <f>IF(AND('Mapa Final'!#REF!="Baja",'Mapa Final'!#REF!="Moderado"),CONCATENATE("R9C",'Mapa Final'!#REF!),"")</f>
        <v>#REF!</v>
      </c>
      <c r="AB44" s="9" t="e">
        <f>IF(AND('Mapa Final'!#REF!="Baja",'Mapa Final'!#REF!="Mayor"),CONCATENATE("R9C",'Mapa Final'!#REF!),"")</f>
        <v>#REF!</v>
      </c>
      <c r="AC44" s="10" t="e">
        <f>IF(AND('Mapa Final'!#REF!="Baja",'Mapa Final'!#REF!="Mayor"),CONCATENATE("R9C",'Mapa Final'!#REF!),"")</f>
        <v>#REF!</v>
      </c>
      <c r="AD44" s="10" t="e">
        <f>IF(AND('Mapa Final'!#REF!="Baja",'Mapa Final'!#REF!="Mayor"),CONCATENATE("R9C",'Mapa Final'!#REF!),"")</f>
        <v>#REF!</v>
      </c>
      <c r="AE44" s="10" t="e">
        <f>IF(AND('Mapa Final'!#REF!="Baja",'Mapa Final'!#REF!="Mayor"),CONCATENATE("R9C",'Mapa Final'!#REF!),"")</f>
        <v>#REF!</v>
      </c>
      <c r="AF44" s="10" t="e">
        <f>IF(AND('Mapa Final'!#REF!="Baja",'Mapa Final'!#REF!="Mayor"),CONCATENATE("R9C",'Mapa Final'!#REF!),"")</f>
        <v>#REF!</v>
      </c>
      <c r="AG44" s="11" t="e">
        <f>IF(AND('Mapa Final'!#REF!="Baja",'Mapa Final'!#REF!="Mayor"),CONCATENATE("R9C",'Mapa Final'!#REF!),"")</f>
        <v>#REF!</v>
      </c>
      <c r="AH44" s="12" t="e">
        <f>IF(AND('Mapa Final'!#REF!="Baja",'Mapa Final'!#REF!="Catastrófico"),CONCATENATE("R9C",'Mapa Final'!#REF!),"")</f>
        <v>#REF!</v>
      </c>
      <c r="AI44" s="13" t="e">
        <f>IF(AND('Mapa Final'!#REF!="Baja",'Mapa Final'!#REF!="Catastrófico"),CONCATENATE("R9C",'Mapa Final'!#REF!),"")</f>
        <v>#REF!</v>
      </c>
      <c r="AJ44" s="13" t="e">
        <f>IF(AND('Mapa Final'!#REF!="Baja",'Mapa Final'!#REF!="Catastrófico"),CONCATENATE("R9C",'Mapa Final'!#REF!),"")</f>
        <v>#REF!</v>
      </c>
      <c r="AK44" s="13" t="e">
        <f>IF(AND('Mapa Final'!#REF!="Baja",'Mapa Final'!#REF!="Catastrófico"),CONCATENATE("R9C",'Mapa Final'!#REF!),"")</f>
        <v>#REF!</v>
      </c>
      <c r="AL44" s="13" t="e">
        <f>IF(AND('Mapa Final'!#REF!="Baja",'Mapa Final'!#REF!="Catastrófico"),CONCATENATE("R9C",'Mapa Final'!#REF!),"")</f>
        <v>#REF!</v>
      </c>
      <c r="AM44" s="14" t="e">
        <f>IF(AND('Mapa Final'!#REF!="Baja",'Mapa Final'!#REF!="Catastrófico"),CONCATENATE("R9C",'Mapa Final'!#REF!),"")</f>
        <v>#REF!</v>
      </c>
      <c r="AN44" s="1"/>
      <c r="AO44" s="223"/>
      <c r="AP44" s="202"/>
      <c r="AQ44" s="202"/>
      <c r="AR44" s="202"/>
      <c r="AS44" s="202"/>
      <c r="AT44" s="224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5.75" customHeight="1" x14ac:dyDescent="0.25">
      <c r="A45" s="1"/>
      <c r="B45" s="214"/>
      <c r="C45" s="202"/>
      <c r="D45" s="207"/>
      <c r="E45" s="203"/>
      <c r="F45" s="204"/>
      <c r="G45" s="204"/>
      <c r="H45" s="204"/>
      <c r="I45" s="204"/>
      <c r="J45" s="36" t="e">
        <f>IF(AND('Mapa Final'!#REF!="Baja",'Mapa Final'!#REF!="Leve"),CONCATENATE("R10C",'Mapa Final'!#REF!),"")</f>
        <v>#REF!</v>
      </c>
      <c r="K45" s="37" t="e">
        <f>IF(AND('Mapa Final'!#REF!="Baja",'Mapa Final'!#REF!="Leve"),CONCATENATE("R10C",'Mapa Final'!#REF!),"")</f>
        <v>#REF!</v>
      </c>
      <c r="L45" s="37" t="e">
        <f>IF(AND('Mapa Final'!#REF!="Baja",'Mapa Final'!#REF!="Leve"),CONCATENATE("R10C",'Mapa Final'!#REF!),"")</f>
        <v>#REF!</v>
      </c>
      <c r="M45" s="37" t="e">
        <f>IF(AND('Mapa Final'!#REF!="Baja",'Mapa Final'!#REF!="Leve"),CONCATENATE("R10C",'Mapa Final'!#REF!),"")</f>
        <v>#REF!</v>
      </c>
      <c r="N45" s="37" t="e">
        <f>IF(AND('Mapa Final'!#REF!="Baja",'Mapa Final'!#REF!="Leve"),CONCATENATE("R10C",'Mapa Final'!#REF!),"")</f>
        <v>#REF!</v>
      </c>
      <c r="O45" s="38" t="e">
        <f>IF(AND('Mapa Final'!#REF!="Baja",'Mapa Final'!#REF!="Leve"),CONCATENATE("R10C",'Mapa Final'!#REF!),"")</f>
        <v>#REF!</v>
      </c>
      <c r="P45" s="24" t="e">
        <f>IF(AND('Mapa Final'!#REF!="Baja",'Mapa Final'!#REF!="Menor"),CONCATENATE("R10C",'Mapa Final'!#REF!),"")</f>
        <v>#REF!</v>
      </c>
      <c r="Q45" s="25" t="e">
        <f>IF(AND('Mapa Final'!#REF!="Baja",'Mapa Final'!#REF!="Menor"),CONCATENATE("R10C",'Mapa Final'!#REF!),"")</f>
        <v>#REF!</v>
      </c>
      <c r="R45" s="25" t="e">
        <f>IF(AND('Mapa Final'!#REF!="Baja",'Mapa Final'!#REF!="Menor"),CONCATENATE("R10C",'Mapa Final'!#REF!),"")</f>
        <v>#REF!</v>
      </c>
      <c r="S45" s="25" t="e">
        <f>IF(AND('Mapa Final'!#REF!="Baja",'Mapa Final'!#REF!="Menor"),CONCATENATE("R10C",'Mapa Final'!#REF!),"")</f>
        <v>#REF!</v>
      </c>
      <c r="T45" s="25" t="e">
        <f>IF(AND('Mapa Final'!#REF!="Baja",'Mapa Final'!#REF!="Menor"),CONCATENATE("R10C",'Mapa Final'!#REF!),"")</f>
        <v>#REF!</v>
      </c>
      <c r="U45" s="26" t="e">
        <f>IF(AND('Mapa Final'!#REF!="Baja",'Mapa Final'!#REF!="Menor"),CONCATENATE("R10C",'Mapa Final'!#REF!),"")</f>
        <v>#REF!</v>
      </c>
      <c r="V45" s="27" t="e">
        <f>IF(AND('Mapa Final'!#REF!="Baja",'Mapa Final'!#REF!="Moderado"),CONCATENATE("R10C",'Mapa Final'!#REF!),"")</f>
        <v>#REF!</v>
      </c>
      <c r="W45" s="28" t="e">
        <f>IF(AND('Mapa Final'!#REF!="Baja",'Mapa Final'!#REF!="Moderado"),CONCATENATE("R10C",'Mapa Final'!#REF!),"")</f>
        <v>#REF!</v>
      </c>
      <c r="X45" s="28" t="e">
        <f>IF(AND('Mapa Final'!#REF!="Baja",'Mapa Final'!#REF!="Moderado"),CONCATENATE("R10C",'Mapa Final'!#REF!),"")</f>
        <v>#REF!</v>
      </c>
      <c r="Y45" s="28" t="e">
        <f>IF(AND('Mapa Final'!#REF!="Baja",'Mapa Final'!#REF!="Moderado"),CONCATENATE("R10C",'Mapa Final'!#REF!),"")</f>
        <v>#REF!</v>
      </c>
      <c r="Z45" s="28" t="e">
        <f>IF(AND('Mapa Final'!#REF!="Baja",'Mapa Final'!#REF!="Moderado"),CONCATENATE("R10C",'Mapa Final'!#REF!),"")</f>
        <v>#REF!</v>
      </c>
      <c r="AA45" s="29" t="e">
        <f>IF(AND('Mapa Final'!#REF!="Baja",'Mapa Final'!#REF!="Moderado"),CONCATENATE("R10C",'Mapa Final'!#REF!),"")</f>
        <v>#REF!</v>
      </c>
      <c r="AB45" s="15" t="e">
        <f>IF(AND('Mapa Final'!#REF!="Baja",'Mapa Final'!#REF!="Mayor"),CONCATENATE("R10C",'Mapa Final'!#REF!),"")</f>
        <v>#REF!</v>
      </c>
      <c r="AC45" s="16" t="e">
        <f>IF(AND('Mapa Final'!#REF!="Baja",'Mapa Final'!#REF!="Mayor"),CONCATENATE("R10C",'Mapa Final'!#REF!),"")</f>
        <v>#REF!</v>
      </c>
      <c r="AD45" s="16" t="e">
        <f>IF(AND('Mapa Final'!#REF!="Baja",'Mapa Final'!#REF!="Mayor"),CONCATENATE("R10C",'Mapa Final'!#REF!),"")</f>
        <v>#REF!</v>
      </c>
      <c r="AE45" s="16" t="e">
        <f>IF(AND('Mapa Final'!#REF!="Baja",'Mapa Final'!#REF!="Mayor"),CONCATENATE("R10C",'Mapa Final'!#REF!),"")</f>
        <v>#REF!</v>
      </c>
      <c r="AF45" s="16" t="e">
        <f>IF(AND('Mapa Final'!#REF!="Baja",'Mapa Final'!#REF!="Mayor"),CONCATENATE("R10C",'Mapa Final'!#REF!),"")</f>
        <v>#REF!</v>
      </c>
      <c r="AG45" s="17" t="e">
        <f>IF(AND('Mapa Final'!#REF!="Baja",'Mapa Final'!#REF!="Mayor"),CONCATENATE("R10C",'Mapa Final'!#REF!),"")</f>
        <v>#REF!</v>
      </c>
      <c r="AH45" s="18" t="e">
        <f>IF(AND('Mapa Final'!#REF!="Baja",'Mapa Final'!#REF!="Catastrófico"),CONCATENATE("R10C",'Mapa Final'!#REF!),"")</f>
        <v>#REF!</v>
      </c>
      <c r="AI45" s="19" t="e">
        <f>IF(AND('Mapa Final'!#REF!="Baja",'Mapa Final'!#REF!="Catastrófico"),CONCATENATE("R10C",'Mapa Final'!#REF!),"")</f>
        <v>#REF!</v>
      </c>
      <c r="AJ45" s="19" t="e">
        <f>IF(AND('Mapa Final'!#REF!="Baja",'Mapa Final'!#REF!="Catastrófico"),CONCATENATE("R10C",'Mapa Final'!#REF!),"")</f>
        <v>#REF!</v>
      </c>
      <c r="AK45" s="19" t="e">
        <f>IF(AND('Mapa Final'!#REF!="Baja",'Mapa Final'!#REF!="Catastrófico"),CONCATENATE("R10C",'Mapa Final'!#REF!),"")</f>
        <v>#REF!</v>
      </c>
      <c r="AL45" s="19" t="e">
        <f>IF(AND('Mapa Final'!#REF!="Baja",'Mapa Final'!#REF!="Catastrófico"),CONCATENATE("R10C",'Mapa Final'!#REF!),"")</f>
        <v>#REF!</v>
      </c>
      <c r="AM45" s="20" t="e">
        <f>IF(AND('Mapa Final'!#REF!="Baja",'Mapa Final'!#REF!="Catastrófico"),CONCATENATE("R10C",'Mapa Final'!#REF!),"")</f>
        <v>#REF!</v>
      </c>
      <c r="AN45" s="1"/>
      <c r="AO45" s="225"/>
      <c r="AP45" s="226"/>
      <c r="AQ45" s="226"/>
      <c r="AR45" s="226"/>
      <c r="AS45" s="226"/>
      <c r="AT45" s="227"/>
    </row>
    <row r="46" spans="1:61" ht="46.5" customHeight="1" x14ac:dyDescent="0.35">
      <c r="A46" s="1"/>
      <c r="B46" s="214"/>
      <c r="C46" s="202"/>
      <c r="D46" s="207"/>
      <c r="E46" s="232" t="s">
        <v>42</v>
      </c>
      <c r="F46" s="200"/>
      <c r="G46" s="200"/>
      <c r="H46" s="200"/>
      <c r="I46" s="186"/>
      <c r="J46" s="30" t="str">
        <f>IF(AND('Mapa Final'!$Y$16="Muy Baja",'Mapa Final'!$AA$16="Leve"),CONCATENATE("R1C",'Mapa Final'!$O$16),"")</f>
        <v/>
      </c>
      <c r="K46" s="31" t="str">
        <f>IF(AND('Mapa Final'!$Y$17="Muy Baja",'Mapa Final'!$AA$17="Leve"),CONCATENATE("R1C",'Mapa Final'!$O$17),"")</f>
        <v/>
      </c>
      <c r="L46" s="31" t="e">
        <f>IF(AND('Mapa Final'!#REF!="Muy Baja",'Mapa Final'!#REF!="Leve"),CONCATENATE("R1C",'Mapa Final'!#REF!),"")</f>
        <v>#REF!</v>
      </c>
      <c r="M46" s="31" t="e">
        <f>IF(AND('Mapa Final'!#REF!="Muy Baja",'Mapa Final'!#REF!="Leve"),CONCATENATE("R1C",'Mapa Final'!#REF!),"")</f>
        <v>#REF!</v>
      </c>
      <c r="N46" s="31" t="e">
        <f>IF(AND('Mapa Final'!#REF!="Muy Baja",'Mapa Final'!#REF!="Leve"),CONCATENATE("R1C",'Mapa Final'!#REF!),"")</f>
        <v>#REF!</v>
      </c>
      <c r="O46" s="32" t="e">
        <f>IF(AND('Mapa Final'!#REF!="Muy Baja",'Mapa Final'!#REF!="Leve"),CONCATENATE("R1C",'Mapa Final'!#REF!),"")</f>
        <v>#REF!</v>
      </c>
      <c r="P46" s="30" t="str">
        <f>IF(AND('Mapa Final'!$Y$16="Muy Baja",'Mapa Final'!$AA$16="Menor"),CONCATENATE("R1C",'Mapa Final'!$O$16),"")</f>
        <v/>
      </c>
      <c r="Q46" s="31" t="str">
        <f>IF(AND('Mapa Final'!$Y$17="Muy Baja",'Mapa Final'!$AA$17="Menor"),CONCATENATE("R1C",'Mapa Final'!$O$17),"")</f>
        <v/>
      </c>
      <c r="R46" s="31" t="e">
        <f>IF(AND('Mapa Final'!#REF!="Muy Baja",'Mapa Final'!#REF!="Menor"),CONCATENATE("R1C",'Mapa Final'!#REF!),"")</f>
        <v>#REF!</v>
      </c>
      <c r="S46" s="31" t="e">
        <f>IF(AND('Mapa Final'!#REF!="Muy Baja",'Mapa Final'!#REF!="Menor"),CONCATENATE("R1C",'Mapa Final'!#REF!),"")</f>
        <v>#REF!</v>
      </c>
      <c r="T46" s="31" t="e">
        <f>IF(AND('Mapa Final'!#REF!="Muy Baja",'Mapa Final'!#REF!="Menor"),CONCATENATE("R1C",'Mapa Final'!#REF!),"")</f>
        <v>#REF!</v>
      </c>
      <c r="U46" s="32" t="e">
        <f>IF(AND('Mapa Final'!#REF!="Muy Baja",'Mapa Final'!#REF!="Menor"),CONCATENATE("R1C",'Mapa Final'!#REF!),"")</f>
        <v>#REF!</v>
      </c>
      <c r="V46" s="21" t="str">
        <f>IF(AND('Mapa Final'!$Y$16="Muy Baja",'Mapa Final'!$AA$16="Moderado"),CONCATENATE("R1C",'Mapa Final'!$O$16),"")</f>
        <v/>
      </c>
      <c r="W46" s="39" t="str">
        <f>IF(AND('Mapa Final'!$Y$17="Muy Baja",'Mapa Final'!$AA$17="Moderado"),CONCATENATE("R1C",'Mapa Final'!$O$17),"")</f>
        <v/>
      </c>
      <c r="X46" s="22" t="e">
        <f>IF(AND('Mapa Final'!#REF!="Muy Baja",'Mapa Final'!#REF!="Moderado"),CONCATENATE("R1C",'Mapa Final'!#REF!),"")</f>
        <v>#REF!</v>
      </c>
      <c r="Y46" s="22" t="e">
        <f>IF(AND('Mapa Final'!#REF!="Muy Baja",'Mapa Final'!#REF!="Moderado"),CONCATENATE("R1C",'Mapa Final'!#REF!),"")</f>
        <v>#REF!</v>
      </c>
      <c r="Z46" s="22" t="e">
        <f>IF(AND('Mapa Final'!#REF!="Muy Baja",'Mapa Final'!#REF!="Moderado"),CONCATENATE("R1C",'Mapa Final'!#REF!),"")</f>
        <v>#REF!</v>
      </c>
      <c r="AA46" s="23" t="e">
        <f>IF(AND('Mapa Final'!#REF!="Muy Baja",'Mapa Final'!#REF!="Moderado"),CONCATENATE("R1C",'Mapa Final'!#REF!),"")</f>
        <v>#REF!</v>
      </c>
      <c r="AB46" s="3" t="str">
        <f>IF(AND('Mapa Final'!$Y$16="Muy Baja",'Mapa Final'!$AA$16="Mayor"),CONCATENATE("R1C",'Mapa Final'!$O$16),"")</f>
        <v/>
      </c>
      <c r="AC46" s="4" t="str">
        <f>IF(AND('Mapa Final'!$Y$17="Muy Baja",'Mapa Final'!$AA$17="Mayor"),CONCATENATE("R1C",'Mapa Final'!$O$17),"")</f>
        <v/>
      </c>
      <c r="AD46" s="4" t="e">
        <f>IF(AND('Mapa Final'!#REF!="Muy Baja",'Mapa Final'!#REF!="Mayor"),CONCATENATE("R1C",'Mapa Final'!#REF!),"")</f>
        <v>#REF!</v>
      </c>
      <c r="AE46" s="4" t="e">
        <f>IF(AND('Mapa Final'!#REF!="Muy Baja",'Mapa Final'!#REF!="Mayor"),CONCATENATE("R1C",'Mapa Final'!#REF!),"")</f>
        <v>#REF!</v>
      </c>
      <c r="AF46" s="4" t="e">
        <f>IF(AND('Mapa Final'!#REF!="Muy Baja",'Mapa Final'!#REF!="Mayor"),CONCATENATE("R1C",'Mapa Final'!#REF!),"")</f>
        <v>#REF!</v>
      </c>
      <c r="AG46" s="5" t="e">
        <f>IF(AND('Mapa Final'!#REF!="Muy Baja",'Mapa Final'!#REF!="Mayor"),CONCATENATE("R1C",'Mapa Final'!#REF!),"")</f>
        <v>#REF!</v>
      </c>
      <c r="AH46" s="6" t="str">
        <f>IF(AND('Mapa Final'!$Y$16="Muy Baja",'Mapa Final'!$AA$16="Catastrófico"),CONCATENATE("R1C",'Mapa Final'!$O$16),"")</f>
        <v/>
      </c>
      <c r="AI46" s="7" t="str">
        <f>IF(AND('Mapa Final'!$Y$17="Muy Baja",'Mapa Final'!$AA$17="Catastrófico"),CONCATENATE("R1C",'Mapa Final'!$O$17),"")</f>
        <v/>
      </c>
      <c r="AJ46" s="7" t="e">
        <f>IF(AND('Mapa Final'!#REF!="Muy Baja",'Mapa Final'!#REF!="Catastrófico"),CONCATENATE("R1C",'Mapa Final'!#REF!),"")</f>
        <v>#REF!</v>
      </c>
      <c r="AK46" s="7" t="e">
        <f>IF(AND('Mapa Final'!#REF!="Muy Baja",'Mapa Final'!#REF!="Catastrófico"),CONCATENATE("R1C",'Mapa Final'!#REF!),"")</f>
        <v>#REF!</v>
      </c>
      <c r="AL46" s="7" t="e">
        <f>IF(AND('Mapa Final'!#REF!="Muy Baja",'Mapa Final'!#REF!="Catastrófico"),CONCATENATE("R1C",'Mapa Final'!#REF!),"")</f>
        <v>#REF!</v>
      </c>
      <c r="AM46" s="8" t="e">
        <f>IF(AND('Mapa Final'!#REF!="Muy Baja",'Mapa Final'!#REF!="Catastrófico"),CONCATENATE("R1C",'Mapa Final'!#REF!),"")</f>
        <v>#REF!</v>
      </c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46.5" customHeight="1" x14ac:dyDescent="0.25">
      <c r="A47" s="1"/>
      <c r="B47" s="214"/>
      <c r="C47" s="202"/>
      <c r="D47" s="207"/>
      <c r="E47" s="201"/>
      <c r="F47" s="202"/>
      <c r="G47" s="202"/>
      <c r="H47" s="202"/>
      <c r="I47" s="207"/>
      <c r="J47" s="33" t="str">
        <f>IF(AND('Mapa Final'!$Y$19="Muy Baja",'Mapa Final'!$AA$19="Leve"),CONCATENATE("R2C",'Mapa Final'!$O$19),"")</f>
        <v/>
      </c>
      <c r="K47" s="34" t="e">
        <f>IF(AND('Mapa Final'!#REF!="Muy Baja",'Mapa Final'!#REF!="Leve"),CONCATENATE("R2C",'Mapa Final'!#REF!),"")</f>
        <v>#REF!</v>
      </c>
      <c r="L47" s="34" t="e">
        <f>IF(AND('Mapa Final'!#REF!="Muy Baja",'Mapa Final'!#REF!="Leve"),CONCATENATE("R2C",'Mapa Final'!#REF!),"")</f>
        <v>#REF!</v>
      </c>
      <c r="M47" s="34" t="e">
        <f>IF(AND('Mapa Final'!#REF!="Muy Baja",'Mapa Final'!#REF!="Leve"),CONCATENATE("R2C",'Mapa Final'!#REF!),"")</f>
        <v>#REF!</v>
      </c>
      <c r="N47" s="34" t="str">
        <f>IF(AND('Mapa Final'!$Y$20="Muy Baja",'Mapa Final'!$AA$20="Leve"),CONCATENATE("R2C",'Mapa Final'!$O$20),"")</f>
        <v/>
      </c>
      <c r="O47" s="35" t="str">
        <f>IF(AND('Mapa Final'!$Y$21="Muy Baja",'Mapa Final'!$AA$21="Leve"),CONCATENATE("R2C",'Mapa Final'!$O$21),"")</f>
        <v/>
      </c>
      <c r="P47" s="33" t="str">
        <f>IF(AND('Mapa Final'!$Y$19="Muy Baja",'Mapa Final'!$AA$19="Menor"),CONCATENATE("R2C",'Mapa Final'!$O$19),"")</f>
        <v/>
      </c>
      <c r="Q47" s="34" t="e">
        <f>IF(AND('Mapa Final'!#REF!="Muy Baja",'Mapa Final'!#REF!="Menor"),CONCATENATE("R2C",'Mapa Final'!#REF!),"")</f>
        <v>#REF!</v>
      </c>
      <c r="R47" s="34" t="e">
        <f>IF(AND('Mapa Final'!#REF!="Muy Baja",'Mapa Final'!#REF!="Menor"),CONCATENATE("R2C",'Mapa Final'!#REF!),"")</f>
        <v>#REF!</v>
      </c>
      <c r="S47" s="34" t="e">
        <f>IF(AND('Mapa Final'!#REF!="Muy Baja",'Mapa Final'!#REF!="Menor"),CONCATENATE("R2C",'Mapa Final'!#REF!),"")</f>
        <v>#REF!</v>
      </c>
      <c r="T47" s="34" t="str">
        <f>IF(AND('Mapa Final'!$Y$20="Muy Baja",'Mapa Final'!$AA$20="Menor"),CONCATENATE("R2C",'Mapa Final'!$O$20),"")</f>
        <v/>
      </c>
      <c r="U47" s="35" t="str">
        <f>IF(AND('Mapa Final'!$Y$21="Muy Baja",'Mapa Final'!$AA$21="Menor"),CONCATENATE("R2C",'Mapa Final'!$O$21),"")</f>
        <v/>
      </c>
      <c r="V47" s="24" t="str">
        <f>IF(AND('Mapa Final'!$Y$19="Muy Baja",'Mapa Final'!$AA$19="Moderado"),CONCATENATE("R2C",'Mapa Final'!$O$19),"")</f>
        <v/>
      </c>
      <c r="W47" s="25" t="e">
        <f>IF(AND('Mapa Final'!#REF!="Muy Baja",'Mapa Final'!#REF!="Moderado"),CONCATENATE("R2C",'Mapa Final'!#REF!),"")</f>
        <v>#REF!</v>
      </c>
      <c r="X47" s="25" t="e">
        <f>IF(AND('Mapa Final'!#REF!="Muy Baja",'Mapa Final'!#REF!="Moderado"),CONCATENATE("R2C",'Mapa Final'!#REF!),"")</f>
        <v>#REF!</v>
      </c>
      <c r="Y47" s="25" t="e">
        <f>IF(AND('Mapa Final'!#REF!="Muy Baja",'Mapa Final'!#REF!="Moderado"),CONCATENATE("R2C",'Mapa Final'!#REF!),"")</f>
        <v>#REF!</v>
      </c>
      <c r="Z47" s="25" t="str">
        <f>IF(AND('Mapa Final'!$Y$20="Muy Baja",'Mapa Final'!$AA$20="Moderado"),CONCATENATE("R2C",'Mapa Final'!$O$20),"")</f>
        <v/>
      </c>
      <c r="AA47" s="26" t="str">
        <f>IF(AND('Mapa Final'!$Y$21="Muy Baja",'Mapa Final'!$AA$21="Moderado"),CONCATENATE("R2C",'Mapa Final'!$O$21),"")</f>
        <v/>
      </c>
      <c r="AB47" s="9" t="str">
        <f>IF(AND('Mapa Final'!$Y$19="Muy Baja",'Mapa Final'!$AA$19="Mayor"),CONCATENATE("R2C",'Mapa Final'!$O$19),"")</f>
        <v/>
      </c>
      <c r="AC47" s="10" t="e">
        <f>IF(AND('Mapa Final'!#REF!="Muy Baja",'Mapa Final'!#REF!="Mayor"),CONCATENATE("R2C",'Mapa Final'!#REF!),"")</f>
        <v>#REF!</v>
      </c>
      <c r="AD47" s="10" t="e">
        <f>IF(AND('Mapa Final'!#REF!="Muy Baja",'Mapa Final'!#REF!="Mayor"),CONCATENATE("R2C",'Mapa Final'!#REF!),"")</f>
        <v>#REF!</v>
      </c>
      <c r="AE47" s="10" t="e">
        <f>IF(AND('Mapa Final'!#REF!="Muy Baja",'Mapa Final'!#REF!="Mayor"),CONCATENATE("R2C",'Mapa Final'!#REF!),"")</f>
        <v>#REF!</v>
      </c>
      <c r="AF47" s="10" t="str">
        <f>IF(AND('Mapa Final'!$Y$20="Muy Baja",'Mapa Final'!$AA$20="Mayor"),CONCATENATE("R2C",'Mapa Final'!$O$20),"")</f>
        <v/>
      </c>
      <c r="AG47" s="11" t="str">
        <f>IF(AND('Mapa Final'!$Y$21="Muy Baja",'Mapa Final'!$AA$21="Mayor"),CONCATENATE("R2C",'Mapa Final'!$O$21),"")</f>
        <v/>
      </c>
      <c r="AH47" s="12" t="str">
        <f>IF(AND('Mapa Final'!$Y$19="Muy Baja",'Mapa Final'!$AA$19="Catastrófico"),CONCATENATE("R2C",'Mapa Final'!$O$19),"")</f>
        <v/>
      </c>
      <c r="AI47" s="13" t="e">
        <f>IF(AND('Mapa Final'!#REF!="Muy Baja",'Mapa Final'!#REF!="Catastrófico"),CONCATENATE("R2C",'Mapa Final'!#REF!),"")</f>
        <v>#REF!</v>
      </c>
      <c r="AJ47" s="13" t="e">
        <f>IF(AND('Mapa Final'!#REF!="Muy Baja",'Mapa Final'!#REF!="Catastrófico"),CONCATENATE("R2C",'Mapa Final'!#REF!),"")</f>
        <v>#REF!</v>
      </c>
      <c r="AK47" s="13" t="e">
        <f>IF(AND('Mapa Final'!#REF!="Muy Baja",'Mapa Final'!#REF!="Catastrófico"),CONCATENATE("R2C",'Mapa Final'!#REF!),"")</f>
        <v>#REF!</v>
      </c>
      <c r="AL47" s="13" t="str">
        <f>IF(AND('Mapa Final'!$Y$20="Muy Baja",'Mapa Final'!$AA$20="Catastrófico"),CONCATENATE("R2C",'Mapa Final'!$O$20),"")</f>
        <v/>
      </c>
      <c r="AM47" s="14" t="str">
        <f>IF(AND('Mapa Final'!$Y$21="Muy Baja",'Mapa Final'!$AA$21="Catastrófico"),CONCATENATE("R2C",'Mapa Final'!$O$21),"")</f>
        <v/>
      </c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15" customHeight="1" x14ac:dyDescent="0.25">
      <c r="A48" s="1"/>
      <c r="B48" s="214"/>
      <c r="C48" s="202"/>
      <c r="D48" s="207"/>
      <c r="E48" s="201"/>
      <c r="F48" s="202"/>
      <c r="G48" s="202"/>
      <c r="H48" s="202"/>
      <c r="I48" s="207"/>
      <c r="J48" s="33" t="str">
        <f>IF(AND('Mapa Final'!$Y$22="Muy Baja",'Mapa Final'!$AA$22="Leve"),CONCATENATE("R3C",'Mapa Final'!$O$22),"")</f>
        <v/>
      </c>
      <c r="K48" s="34" t="str">
        <f>IF(AND('Mapa Final'!$Y$23="Muy Baja",'Mapa Final'!$AA$23="Leve"),CONCATENATE("R3C",'Mapa Final'!$O$23),"")</f>
        <v/>
      </c>
      <c r="L48" s="34" t="str">
        <f>IF(AND('Mapa Final'!$Y$24="Muy Baja",'Mapa Final'!$AA$24="Leve"),CONCATENATE("R3C",'Mapa Final'!$O$24),"")</f>
        <v/>
      </c>
      <c r="M48" s="34" t="e">
        <f>IF(AND('Mapa Final'!#REF!="Muy Baja",'Mapa Final'!#REF!="Leve"),CONCATENATE("R3C",'Mapa Final'!#REF!),"")</f>
        <v>#REF!</v>
      </c>
      <c r="N48" s="34" t="e">
        <f>IF(AND('Mapa Final'!#REF!="Muy Baja",'Mapa Final'!#REF!="Leve"),CONCATENATE("R3C",'Mapa Final'!#REF!),"")</f>
        <v>#REF!</v>
      </c>
      <c r="O48" s="35" t="e">
        <f>IF(AND('Mapa Final'!#REF!="Muy Baja",'Mapa Final'!#REF!="Leve"),CONCATENATE("R3C",'Mapa Final'!#REF!),"")</f>
        <v>#REF!</v>
      </c>
      <c r="P48" s="33" t="str">
        <f>IF(AND('Mapa Final'!$Y$22="Muy Baja",'Mapa Final'!$AA$22="Menor"),CONCATENATE("R3C",'Mapa Final'!$O$22),"")</f>
        <v/>
      </c>
      <c r="Q48" s="34" t="str">
        <f>IF(AND('Mapa Final'!$Y$23="Muy Baja",'Mapa Final'!$AA$23="Menor"),CONCATENATE("R3C",'Mapa Final'!$O$23),"")</f>
        <v/>
      </c>
      <c r="R48" s="34" t="str">
        <f>IF(AND('Mapa Final'!$Y$24="Muy Baja",'Mapa Final'!$AA$24="Menor"),CONCATENATE("R3C",'Mapa Final'!$O$24),"")</f>
        <v/>
      </c>
      <c r="S48" s="34" t="e">
        <f>IF(AND('Mapa Final'!#REF!="Muy Baja",'Mapa Final'!#REF!="Menor"),CONCATENATE("R3C",'Mapa Final'!#REF!),"")</f>
        <v>#REF!</v>
      </c>
      <c r="T48" s="34" t="e">
        <f>IF(AND('Mapa Final'!#REF!="Muy Baja",'Mapa Final'!#REF!="Menor"),CONCATENATE("R3C",'Mapa Final'!#REF!),"")</f>
        <v>#REF!</v>
      </c>
      <c r="U48" s="35" t="e">
        <f>IF(AND('Mapa Final'!#REF!="Muy Baja",'Mapa Final'!#REF!="Menor"),CONCATENATE("R3C",'Mapa Final'!#REF!),"")</f>
        <v>#REF!</v>
      </c>
      <c r="V48" s="24" t="str">
        <f>IF(AND('Mapa Final'!$Y$22="Muy Baja",'Mapa Final'!$AA$22="Moderado"),CONCATENATE("R3C",'Mapa Final'!$O$22),"")</f>
        <v/>
      </c>
      <c r="W48" s="25" t="str">
        <f>IF(AND('Mapa Final'!$Y$23="Muy Baja",'Mapa Final'!$AA$23="Moderado"),CONCATENATE("R3C",'Mapa Final'!$O$23),"")</f>
        <v/>
      </c>
      <c r="X48" s="25" t="str">
        <f>IF(AND('Mapa Final'!$Y$24="Muy Baja",'Mapa Final'!$AA$24="Moderado"),CONCATENATE("R3C",'Mapa Final'!$O$24),"")</f>
        <v/>
      </c>
      <c r="Y48" s="25" t="e">
        <f>IF(AND('Mapa Final'!#REF!="Muy Baja",'Mapa Final'!#REF!="Moderado"),CONCATENATE("R3C",'Mapa Final'!#REF!),"")</f>
        <v>#REF!</v>
      </c>
      <c r="Z48" s="25" t="e">
        <f>IF(AND('Mapa Final'!#REF!="Muy Baja",'Mapa Final'!#REF!="Moderado"),CONCATENATE("R3C",'Mapa Final'!#REF!),"")</f>
        <v>#REF!</v>
      </c>
      <c r="AA48" s="26" t="e">
        <f>IF(AND('Mapa Final'!#REF!="Muy Baja",'Mapa Final'!#REF!="Moderado"),CONCATENATE("R3C",'Mapa Final'!#REF!),"")</f>
        <v>#REF!</v>
      </c>
      <c r="AB48" s="9" t="str">
        <f>IF(AND('Mapa Final'!$Y$22="Muy Baja",'Mapa Final'!$AA$22="Mayor"),CONCATENATE("R3C",'Mapa Final'!$O$22),"")</f>
        <v/>
      </c>
      <c r="AC48" s="10" t="str">
        <f>IF(AND('Mapa Final'!$Y$23="Muy Baja",'Mapa Final'!$AA$23="Mayor"),CONCATENATE("R3C",'Mapa Final'!$O$23),"")</f>
        <v/>
      </c>
      <c r="AD48" s="10" t="str">
        <f>IF(AND('Mapa Final'!$Y$24="Muy Baja",'Mapa Final'!$AA$24="Mayor"),CONCATENATE("R3C",'Mapa Final'!$O$24),"")</f>
        <v/>
      </c>
      <c r="AE48" s="10" t="e">
        <f>IF(AND('Mapa Final'!#REF!="Muy Baja",'Mapa Final'!#REF!="Mayor"),CONCATENATE("R3C",'Mapa Final'!#REF!),"")</f>
        <v>#REF!</v>
      </c>
      <c r="AF48" s="10" t="e">
        <f>IF(AND('Mapa Final'!#REF!="Muy Baja",'Mapa Final'!#REF!="Mayor"),CONCATENATE("R3C",'Mapa Final'!#REF!),"")</f>
        <v>#REF!</v>
      </c>
      <c r="AG48" s="11" t="e">
        <f>IF(AND('Mapa Final'!#REF!="Muy Baja",'Mapa Final'!#REF!="Mayor"),CONCATENATE("R3C",'Mapa Final'!#REF!),"")</f>
        <v>#REF!</v>
      </c>
      <c r="AH48" s="12" t="str">
        <f>IF(AND('Mapa Final'!$Y$22="Muy Baja",'Mapa Final'!$AA$22="Catastrófico"),CONCATENATE("R3C",'Mapa Final'!$O$22),"")</f>
        <v/>
      </c>
      <c r="AI48" s="13" t="str">
        <f>IF(AND('Mapa Final'!$Y$23="Muy Baja",'Mapa Final'!$AA$23="Catastrófico"),CONCATENATE("R3C",'Mapa Final'!$O$23),"")</f>
        <v/>
      </c>
      <c r="AJ48" s="13" t="str">
        <f>IF(AND('Mapa Final'!$Y$24="Muy Baja",'Mapa Final'!$AA$24="Catastrófico"),CONCATENATE("R3C",'Mapa Final'!$O$24),"")</f>
        <v/>
      </c>
      <c r="AK48" s="13" t="e">
        <f>IF(AND('Mapa Final'!#REF!="Muy Baja",'Mapa Final'!#REF!="Catastrófico"),CONCATENATE("R3C",'Mapa Final'!#REF!),"")</f>
        <v>#REF!</v>
      </c>
      <c r="AL48" s="13" t="e">
        <f>IF(AND('Mapa Final'!#REF!="Muy Baja",'Mapa Final'!#REF!="Catastrófico"),CONCATENATE("R3C",'Mapa Final'!#REF!),"")</f>
        <v>#REF!</v>
      </c>
      <c r="AM48" s="14" t="e">
        <f>IF(AND('Mapa Final'!#REF!="Muy Baja",'Mapa Final'!#REF!="Catastrófico"),CONCATENATE("R3C",'Mapa Final'!#REF!),"")</f>
        <v>#REF!</v>
      </c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15" customHeight="1" x14ac:dyDescent="0.25">
      <c r="A49" s="1"/>
      <c r="B49" s="214"/>
      <c r="C49" s="202"/>
      <c r="D49" s="207"/>
      <c r="E49" s="201"/>
      <c r="F49" s="202"/>
      <c r="G49" s="202"/>
      <c r="H49" s="202"/>
      <c r="I49" s="207"/>
      <c r="J49" s="33" t="str">
        <f>IF(AND('Mapa Final'!$Y$25="Muy Baja",'Mapa Final'!$AA$25="Leve"),CONCATENATE("R4C",'Mapa Final'!$O$25),"")</f>
        <v/>
      </c>
      <c r="K49" s="34" t="str">
        <f>IF(AND('Mapa Final'!$Y$26="Muy Baja",'Mapa Final'!$AA$26="Leve"),CONCATENATE("R4C",'Mapa Final'!$O$26),"")</f>
        <v/>
      </c>
      <c r="L49" s="34" t="e">
        <f>IF(AND('Mapa Final'!#REF!="Muy Baja",'Mapa Final'!#REF!="Leve"),CONCATENATE("R4C",'Mapa Final'!#REF!),"")</f>
        <v>#REF!</v>
      </c>
      <c r="M49" s="34" t="str">
        <f>IF(AND('Mapa Final'!$Y$27="Muy Baja",'Mapa Final'!$AA$27="Leve"),CONCATENATE("R4C",'Mapa Final'!$O$27),"")</f>
        <v/>
      </c>
      <c r="N49" s="34" t="e">
        <f>IF(AND('Mapa Final'!#REF!="Muy Baja",'Mapa Final'!#REF!="Leve"),CONCATENATE("R4C",'Mapa Final'!#REF!),"")</f>
        <v>#REF!</v>
      </c>
      <c r="O49" s="35" t="e">
        <f>IF(AND('Mapa Final'!#REF!="Muy Baja",'Mapa Final'!#REF!="Leve"),CONCATENATE("R4C",'Mapa Final'!#REF!),"")</f>
        <v>#REF!</v>
      </c>
      <c r="P49" s="33" t="str">
        <f>IF(AND('Mapa Final'!$Y$25="Muy Baja",'Mapa Final'!$AA$25="Menor"),CONCATENATE("R4C",'Mapa Final'!$O$25),"")</f>
        <v/>
      </c>
      <c r="Q49" s="34" t="str">
        <f>IF(AND('Mapa Final'!$Y$26="Muy Baja",'Mapa Final'!$AA$26="Menor"),CONCATENATE("R4C",'Mapa Final'!$O$26),"")</f>
        <v/>
      </c>
      <c r="R49" s="34" t="e">
        <f>IF(AND('Mapa Final'!#REF!="Muy Baja",'Mapa Final'!#REF!="Menor"),CONCATENATE("R4C",'Mapa Final'!#REF!),"")</f>
        <v>#REF!</v>
      </c>
      <c r="S49" s="34" t="str">
        <f>IF(AND('Mapa Final'!$Y$27="Muy Baja",'Mapa Final'!$AA$27="Menor"),CONCATENATE("R4C",'Mapa Final'!$O$27),"")</f>
        <v/>
      </c>
      <c r="T49" s="34" t="e">
        <f>IF(AND('Mapa Final'!#REF!="Muy Baja",'Mapa Final'!#REF!="Menor"),CONCATENATE("R4C",'Mapa Final'!#REF!),"")</f>
        <v>#REF!</v>
      </c>
      <c r="U49" s="35" t="e">
        <f>IF(AND('Mapa Final'!#REF!="Muy Baja",'Mapa Final'!#REF!="Menor"),CONCATENATE("R4C",'Mapa Final'!#REF!),"")</f>
        <v>#REF!</v>
      </c>
      <c r="V49" s="24" t="str">
        <f>IF(AND('Mapa Final'!$Y$25="Muy Baja",'Mapa Final'!$AA$25="Moderado"),CONCATENATE("R4C",'Mapa Final'!$O$25),"")</f>
        <v/>
      </c>
      <c r="W49" s="25" t="str">
        <f>IF(AND('Mapa Final'!$Y$26="Muy Baja",'Mapa Final'!$AA$26="Moderado"),CONCATENATE("R4C",'Mapa Final'!$O$26),"")</f>
        <v/>
      </c>
      <c r="X49" s="25" t="e">
        <f>IF(AND('Mapa Final'!#REF!="Muy Baja",'Mapa Final'!#REF!="Moderado"),CONCATENATE("R4C",'Mapa Final'!#REF!),"")</f>
        <v>#REF!</v>
      </c>
      <c r="Y49" s="25" t="str">
        <f>IF(AND('Mapa Final'!$Y$27="Muy Baja",'Mapa Final'!$AA$27="Moderado"),CONCATENATE("R4C",'Mapa Final'!$O$27),"")</f>
        <v/>
      </c>
      <c r="Z49" s="25" t="e">
        <f>IF(AND('Mapa Final'!#REF!="Muy Baja",'Mapa Final'!#REF!="Moderado"),CONCATENATE("R4C",'Mapa Final'!#REF!),"")</f>
        <v>#REF!</v>
      </c>
      <c r="AA49" s="26" t="e">
        <f>IF(AND('Mapa Final'!#REF!="Muy Baja",'Mapa Final'!#REF!="Moderado"),CONCATENATE("R4C",'Mapa Final'!#REF!),"")</f>
        <v>#REF!</v>
      </c>
      <c r="AB49" s="9" t="str">
        <f>IF(AND('Mapa Final'!$Y$25="Muy Baja",'Mapa Final'!$AA$25="Mayor"),CONCATENATE("R4C",'Mapa Final'!$O$25),"")</f>
        <v/>
      </c>
      <c r="AC49" s="10" t="str">
        <f>IF(AND('Mapa Final'!$Y$26="Muy Baja",'Mapa Final'!$AA$26="Mayor"),CONCATENATE("R4C",'Mapa Final'!$O$26),"")</f>
        <v/>
      </c>
      <c r="AD49" s="10" t="e">
        <f>IF(AND('Mapa Final'!#REF!="Muy Baja",'Mapa Final'!#REF!="Mayor"),CONCATENATE("R4C",'Mapa Final'!#REF!),"")</f>
        <v>#REF!</v>
      </c>
      <c r="AE49" s="10" t="str">
        <f>IF(AND('Mapa Final'!$Y$27="Muy Baja",'Mapa Final'!$AA$27="Mayor"),CONCATENATE("R4C",'Mapa Final'!$O$27),"")</f>
        <v/>
      </c>
      <c r="AF49" s="10" t="e">
        <f>IF(AND('Mapa Final'!#REF!="Muy Baja",'Mapa Final'!#REF!="Mayor"),CONCATENATE("R4C",'Mapa Final'!#REF!),"")</f>
        <v>#REF!</v>
      </c>
      <c r="AG49" s="11" t="e">
        <f>IF(AND('Mapa Final'!#REF!="Muy Baja",'Mapa Final'!#REF!="Mayor"),CONCATENATE("R4C",'Mapa Final'!#REF!),"")</f>
        <v>#REF!</v>
      </c>
      <c r="AH49" s="12" t="str">
        <f>IF(AND('Mapa Final'!$Y$25="Muy Baja",'Mapa Final'!$AA$25="Catastrófico"),CONCATENATE("R4C",'Mapa Final'!$O$25),"")</f>
        <v/>
      </c>
      <c r="AI49" s="13" t="str">
        <f>IF(AND('Mapa Final'!$Y$26="Muy Baja",'Mapa Final'!$AA$26="Catastrófico"),CONCATENATE("R4C",'Mapa Final'!$O$26),"")</f>
        <v/>
      </c>
      <c r="AJ49" s="13" t="e">
        <f>IF(AND('Mapa Final'!#REF!="Muy Baja",'Mapa Final'!#REF!="Catastrófico"),CONCATENATE("R4C",'Mapa Final'!#REF!),"")</f>
        <v>#REF!</v>
      </c>
      <c r="AK49" s="13" t="str">
        <f>IF(AND('Mapa Final'!$Y$27="Muy Baja",'Mapa Final'!$AA$27="Catastrófico"),CONCATENATE("R4C",'Mapa Final'!$O$27),"")</f>
        <v/>
      </c>
      <c r="AL49" s="13" t="e">
        <f>IF(AND('Mapa Final'!#REF!="Muy Baja",'Mapa Final'!#REF!="Catastrófico"),CONCATENATE("R4C",'Mapa Final'!#REF!),"")</f>
        <v>#REF!</v>
      </c>
      <c r="AM49" s="14" t="e">
        <f>IF(AND('Mapa Final'!#REF!="Muy Baja",'Mapa Final'!#REF!="Catastrófico"),CONCATENATE("R4C",'Mapa Final'!#REF!),"")</f>
        <v>#REF!</v>
      </c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t="15" customHeight="1" x14ac:dyDescent="0.25">
      <c r="A50" s="1"/>
      <c r="B50" s="214"/>
      <c r="C50" s="202"/>
      <c r="D50" s="207"/>
      <c r="E50" s="201"/>
      <c r="F50" s="202"/>
      <c r="G50" s="202"/>
      <c r="H50" s="202"/>
      <c r="I50" s="207"/>
      <c r="J50" s="33" t="str">
        <f>IF(AND('Mapa Final'!$Y$28="Muy Baja",'Mapa Final'!$AA$28="Leve"),CONCATENATE("R5C",'Mapa Final'!$O$28),"")</f>
        <v/>
      </c>
      <c r="K50" s="34" t="str">
        <f>IF(AND('Mapa Final'!$Y$29="Muy Baja",'Mapa Final'!$AA$29="Leve"),CONCATENATE("R5C",'Mapa Final'!$O$29),"")</f>
        <v/>
      </c>
      <c r="L50" s="34" t="str">
        <f>IF(AND('Mapa Final'!$Y$30="Muy Baja",'Mapa Final'!$AA$30="Leve"),CONCATENATE("R5C",'Mapa Final'!$O$30),"")</f>
        <v/>
      </c>
      <c r="M50" s="34" t="e">
        <f>IF(AND('Mapa Final'!#REF!="Muy Baja",'Mapa Final'!#REF!="Leve"),CONCATENATE("R5C",'Mapa Final'!#REF!),"")</f>
        <v>#REF!</v>
      </c>
      <c r="N50" s="34" t="e">
        <f>IF(AND('Mapa Final'!#REF!="Muy Baja",'Mapa Final'!#REF!="Leve"),CONCATENATE("R5C",'Mapa Final'!#REF!),"")</f>
        <v>#REF!</v>
      </c>
      <c r="O50" s="35" t="e">
        <f>IF(AND('Mapa Final'!#REF!="Muy Baja",'Mapa Final'!#REF!="Leve"),CONCATENATE("R5C",'Mapa Final'!#REF!),"")</f>
        <v>#REF!</v>
      </c>
      <c r="P50" s="33" t="str">
        <f>IF(AND('Mapa Final'!$Y$28="Muy Baja",'Mapa Final'!$AA$28="Menor"),CONCATENATE("R5C",'Mapa Final'!$O$28),"")</f>
        <v/>
      </c>
      <c r="Q50" s="34" t="str">
        <f>IF(AND('Mapa Final'!$Y$29="Muy Baja",'Mapa Final'!$AA$29="Menor"),CONCATENATE("R5C",'Mapa Final'!$O$29),"")</f>
        <v/>
      </c>
      <c r="R50" s="34" t="str">
        <f>IF(AND('Mapa Final'!$Y$30="Muy Baja",'Mapa Final'!$AA$30="Menor"),CONCATENATE("R5C",'Mapa Final'!$O$30),"")</f>
        <v/>
      </c>
      <c r="S50" s="34" t="e">
        <f>IF(AND('Mapa Final'!#REF!="Muy Baja",'Mapa Final'!#REF!="Menor"),CONCATENATE("R5C",'Mapa Final'!#REF!),"")</f>
        <v>#REF!</v>
      </c>
      <c r="T50" s="34" t="e">
        <f>IF(AND('Mapa Final'!#REF!="Muy Baja",'Mapa Final'!#REF!="Menor"),CONCATENATE("R5C",'Mapa Final'!#REF!),"")</f>
        <v>#REF!</v>
      </c>
      <c r="U50" s="35" t="e">
        <f>IF(AND('Mapa Final'!#REF!="Muy Baja",'Mapa Final'!#REF!="Menor"),CONCATENATE("R5C",'Mapa Final'!#REF!),"")</f>
        <v>#REF!</v>
      </c>
      <c r="V50" s="24" t="str">
        <f>IF(AND('Mapa Final'!$Y$28="Muy Baja",'Mapa Final'!$AA$28="Moderado"),CONCATENATE("R5C",'Mapa Final'!$O$28),"")</f>
        <v/>
      </c>
      <c r="W50" s="25" t="str">
        <f>IF(AND('Mapa Final'!$Y$29="Muy Baja",'Mapa Final'!$AA$29="Moderado"),CONCATENATE("R5C",'Mapa Final'!$O$29),"")</f>
        <v/>
      </c>
      <c r="X50" s="25" t="str">
        <f>IF(AND('Mapa Final'!$Y$30="Muy Baja",'Mapa Final'!$AA$30="Moderado"),CONCATENATE("R5C",'Mapa Final'!$O$30),"")</f>
        <v/>
      </c>
      <c r="Y50" s="25" t="e">
        <f>IF(AND('Mapa Final'!#REF!="Muy Baja",'Mapa Final'!#REF!="Moderado"),CONCATENATE("R5C",'Mapa Final'!#REF!),"")</f>
        <v>#REF!</v>
      </c>
      <c r="Z50" s="25" t="e">
        <f>IF(AND('Mapa Final'!#REF!="Muy Baja",'Mapa Final'!#REF!="Moderado"),CONCATENATE("R5C",'Mapa Final'!#REF!),"")</f>
        <v>#REF!</v>
      </c>
      <c r="AA50" s="26" t="e">
        <f>IF(AND('Mapa Final'!#REF!="Muy Baja",'Mapa Final'!#REF!="Moderado"),CONCATENATE("R5C",'Mapa Final'!#REF!),"")</f>
        <v>#REF!</v>
      </c>
      <c r="AB50" s="9" t="str">
        <f>IF(AND('Mapa Final'!$Y$28="Muy Baja",'Mapa Final'!$AA$28="Mayor"),CONCATENATE("R5C",'Mapa Final'!$O$28),"")</f>
        <v/>
      </c>
      <c r="AC50" s="10" t="str">
        <f>IF(AND('Mapa Final'!$Y$29="Muy Baja",'Mapa Final'!$AA$29="Mayor"),CONCATENATE("R5C",'Mapa Final'!$O$29),"")</f>
        <v/>
      </c>
      <c r="AD50" s="10" t="str">
        <f>IF(AND('Mapa Final'!$Y$30="Muy Baja",'Mapa Final'!$AA$30="Mayor"),CONCATENATE("R5C",'Mapa Final'!$O$30),"")</f>
        <v/>
      </c>
      <c r="AE50" s="10" t="e">
        <f>IF(AND('Mapa Final'!#REF!="Muy Baja",'Mapa Final'!#REF!="Mayor"),CONCATENATE("R5C",'Mapa Final'!#REF!),"")</f>
        <v>#REF!</v>
      </c>
      <c r="AF50" s="10" t="e">
        <f>IF(AND('Mapa Final'!#REF!="Muy Baja",'Mapa Final'!#REF!="Mayor"),CONCATENATE("R5C",'Mapa Final'!#REF!),"")</f>
        <v>#REF!</v>
      </c>
      <c r="AG50" s="11" t="e">
        <f>IF(AND('Mapa Final'!#REF!="Muy Baja",'Mapa Final'!#REF!="Mayor"),CONCATENATE("R5C",'Mapa Final'!#REF!),"")</f>
        <v>#REF!</v>
      </c>
      <c r="AH50" s="12" t="str">
        <f>IF(AND('Mapa Final'!$Y$28="Muy Baja",'Mapa Final'!$AA$28="Catastrófico"),CONCATENATE("R5C",'Mapa Final'!$O$28),"")</f>
        <v/>
      </c>
      <c r="AI50" s="13" t="str">
        <f>IF(AND('Mapa Final'!$Y$29="Muy Baja",'Mapa Final'!$AA$29="Catastrófico"),CONCATENATE("R5C",'Mapa Final'!$O$29),"")</f>
        <v/>
      </c>
      <c r="AJ50" s="13" t="str">
        <f>IF(AND('Mapa Final'!$Y$30="Muy Baja",'Mapa Final'!$AA$30="Catastrófico"),CONCATENATE("R5C",'Mapa Final'!$O$30),"")</f>
        <v/>
      </c>
      <c r="AK50" s="13" t="e">
        <f>IF(AND('Mapa Final'!#REF!="Muy Baja",'Mapa Final'!#REF!="Catastrófico"),CONCATENATE("R5C",'Mapa Final'!#REF!),"")</f>
        <v>#REF!</v>
      </c>
      <c r="AL50" s="13" t="e">
        <f>IF(AND('Mapa Final'!#REF!="Muy Baja",'Mapa Final'!#REF!="Catastrófico"),CONCATENATE("R5C",'Mapa Final'!#REF!),"")</f>
        <v>#REF!</v>
      </c>
      <c r="AM50" s="14" t="e">
        <f>IF(AND('Mapa Final'!#REF!="Muy Baja",'Mapa Final'!#REF!="Catastrófico"),CONCATENATE("R5C",'Mapa Final'!#REF!),"")</f>
        <v>#REF!</v>
      </c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15" customHeight="1" x14ac:dyDescent="0.25">
      <c r="A51" s="1"/>
      <c r="B51" s="214"/>
      <c r="C51" s="202"/>
      <c r="D51" s="207"/>
      <c r="E51" s="201"/>
      <c r="F51" s="202"/>
      <c r="G51" s="202"/>
      <c r="H51" s="202"/>
      <c r="I51" s="207"/>
      <c r="J51" s="33" t="str">
        <f>IF(AND('Mapa Final'!$Y$31="Muy Baja",'Mapa Final'!$AA$31="Leve"),CONCATENATE("R6C",'Mapa Final'!$O$31),"")</f>
        <v/>
      </c>
      <c r="K51" s="34" t="str">
        <f>IF(AND('Mapa Final'!$Y$32="Muy Baja",'Mapa Final'!$AA$32="Leve"),CONCATENATE("R6C",'Mapa Final'!$O$32),"")</f>
        <v/>
      </c>
      <c r="L51" s="34" t="str">
        <f>IF(AND('Mapa Final'!$Y$33="Muy Baja",'Mapa Final'!$AA$33="Leve"),CONCATENATE("R6C",'Mapa Final'!$O$33),"")</f>
        <v/>
      </c>
      <c r="M51" s="34" t="e">
        <f>IF(AND('Mapa Final'!#REF!="Muy Baja",'Mapa Final'!#REF!="Leve"),CONCATENATE("R6C",'Mapa Final'!#REF!),"")</f>
        <v>#REF!</v>
      </c>
      <c r="N51" s="34" t="e">
        <f>IF(AND('Mapa Final'!#REF!="Muy Baja",'Mapa Final'!#REF!="Leve"),CONCATENATE("R6C",'Mapa Final'!#REF!),"")</f>
        <v>#REF!</v>
      </c>
      <c r="O51" s="35" t="e">
        <f>IF(AND('Mapa Final'!#REF!="Muy Baja",'Mapa Final'!#REF!="Leve"),CONCATENATE("R6C",'Mapa Final'!#REF!),"")</f>
        <v>#REF!</v>
      </c>
      <c r="P51" s="33" t="str">
        <f>IF(AND('Mapa Final'!$Y$31="Muy Baja",'Mapa Final'!$AA$31="Menor"),CONCATENATE("R6C",'Mapa Final'!$O$31),"")</f>
        <v/>
      </c>
      <c r="Q51" s="34" t="str">
        <f>IF(AND('Mapa Final'!$Y$32="Muy Baja",'Mapa Final'!$AA$32="Menor"),CONCATENATE("R6C",'Mapa Final'!$O$32),"")</f>
        <v/>
      </c>
      <c r="R51" s="34" t="str">
        <f>IF(AND('Mapa Final'!$Y$33="Muy Baja",'Mapa Final'!$AA$33="Menor"),CONCATENATE("R6C",'Mapa Final'!$O$33),"")</f>
        <v/>
      </c>
      <c r="S51" s="34" t="e">
        <f>IF(AND('Mapa Final'!#REF!="Muy Baja",'Mapa Final'!#REF!="Menor"),CONCATENATE("R6C",'Mapa Final'!#REF!),"")</f>
        <v>#REF!</v>
      </c>
      <c r="T51" s="34" t="e">
        <f>IF(AND('Mapa Final'!#REF!="Muy Baja",'Mapa Final'!#REF!="Menor"),CONCATENATE("R6C",'Mapa Final'!#REF!),"")</f>
        <v>#REF!</v>
      </c>
      <c r="U51" s="35" t="e">
        <f>IF(AND('Mapa Final'!#REF!="Muy Baja",'Mapa Final'!#REF!="Menor"),CONCATENATE("R6C",'Mapa Final'!#REF!),"")</f>
        <v>#REF!</v>
      </c>
      <c r="V51" s="24" t="str">
        <f>IF(AND('Mapa Final'!$Y$31="Muy Baja",'Mapa Final'!$AA$31="Moderado"),CONCATENATE("R6C",'Mapa Final'!$O$31),"")</f>
        <v/>
      </c>
      <c r="W51" s="25" t="str">
        <f>IF(AND('Mapa Final'!$Y$32="Muy Baja",'Mapa Final'!$AA$32="Moderado"),CONCATENATE("R6C",'Mapa Final'!$O$32),"")</f>
        <v/>
      </c>
      <c r="X51" s="25" t="str">
        <f>IF(AND('Mapa Final'!$Y$33="Muy Baja",'Mapa Final'!$AA$33="Moderado"),CONCATENATE("R6C",'Mapa Final'!$O$33),"")</f>
        <v/>
      </c>
      <c r="Y51" s="25" t="e">
        <f>IF(AND('Mapa Final'!#REF!="Muy Baja",'Mapa Final'!#REF!="Moderado"),CONCATENATE("R6C",'Mapa Final'!#REF!),"")</f>
        <v>#REF!</v>
      </c>
      <c r="Z51" s="25" t="e">
        <f>IF(AND('Mapa Final'!#REF!="Muy Baja",'Mapa Final'!#REF!="Moderado"),CONCATENATE("R6C",'Mapa Final'!#REF!),"")</f>
        <v>#REF!</v>
      </c>
      <c r="AA51" s="26" t="e">
        <f>IF(AND('Mapa Final'!#REF!="Muy Baja",'Mapa Final'!#REF!="Moderado"),CONCATENATE("R6C",'Mapa Final'!#REF!),"")</f>
        <v>#REF!</v>
      </c>
      <c r="AB51" s="9" t="str">
        <f>IF(AND('Mapa Final'!$Y$31="Muy Baja",'Mapa Final'!$AA$31="Mayor"),CONCATENATE("R6C",'Mapa Final'!$O$31),"")</f>
        <v/>
      </c>
      <c r="AC51" s="10" t="str">
        <f>IF(AND('Mapa Final'!$Y$32="Muy Baja",'Mapa Final'!$AA$32="Mayor"),CONCATENATE("R6C",'Mapa Final'!$O$32),"")</f>
        <v/>
      </c>
      <c r="AD51" s="10" t="str">
        <f>IF(AND('Mapa Final'!$Y$33="Muy Baja",'Mapa Final'!$AA$33="Mayor"),CONCATENATE("R6C",'Mapa Final'!$O$33),"")</f>
        <v/>
      </c>
      <c r="AE51" s="10" t="e">
        <f>IF(AND('Mapa Final'!#REF!="Muy Baja",'Mapa Final'!#REF!="Mayor"),CONCATENATE("R6C",'Mapa Final'!#REF!),"")</f>
        <v>#REF!</v>
      </c>
      <c r="AF51" s="10" t="e">
        <f>IF(AND('Mapa Final'!#REF!="Muy Baja",'Mapa Final'!#REF!="Mayor"),CONCATENATE("R6C",'Mapa Final'!#REF!),"")</f>
        <v>#REF!</v>
      </c>
      <c r="AG51" s="11" t="e">
        <f>IF(AND('Mapa Final'!#REF!="Muy Baja",'Mapa Final'!#REF!="Mayor"),CONCATENATE("R6C",'Mapa Final'!#REF!),"")</f>
        <v>#REF!</v>
      </c>
      <c r="AH51" s="12" t="str">
        <f>IF(AND('Mapa Final'!$Y$31="Muy Baja",'Mapa Final'!$AA$31="Catastrófico"),CONCATENATE("R6C",'Mapa Final'!$O$31),"")</f>
        <v/>
      </c>
      <c r="AI51" s="13" t="str">
        <f>IF(AND('Mapa Final'!$Y$32="Muy Baja",'Mapa Final'!$AA$32="Catastrófico"),CONCATENATE("R6C",'Mapa Final'!$O$32),"")</f>
        <v/>
      </c>
      <c r="AJ51" s="13" t="str">
        <f>IF(AND('Mapa Final'!$Y$33="Muy Baja",'Mapa Final'!$AA$33="Catastrófico"),CONCATENATE("R6C",'Mapa Final'!$O$33),"")</f>
        <v/>
      </c>
      <c r="AK51" s="13" t="e">
        <f>IF(AND('Mapa Final'!#REF!="Muy Baja",'Mapa Final'!#REF!="Catastrófico"),CONCATENATE("R6C",'Mapa Final'!#REF!),"")</f>
        <v>#REF!</v>
      </c>
      <c r="AL51" s="13" t="e">
        <f>IF(AND('Mapa Final'!#REF!="Muy Baja",'Mapa Final'!#REF!="Catastrófico"),CONCATENATE("R6C",'Mapa Final'!#REF!),"")</f>
        <v>#REF!</v>
      </c>
      <c r="AM51" s="14" t="e">
        <f>IF(AND('Mapa Final'!#REF!="Muy Baja",'Mapa Final'!#REF!="Catastrófico"),CONCATENATE("R6C",'Mapa Final'!#REF!),"")</f>
        <v>#REF!</v>
      </c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t="15" customHeight="1" x14ac:dyDescent="0.25">
      <c r="A52" s="1"/>
      <c r="B52" s="214"/>
      <c r="C52" s="202"/>
      <c r="D52" s="207"/>
      <c r="E52" s="201"/>
      <c r="F52" s="202"/>
      <c r="G52" s="202"/>
      <c r="H52" s="202"/>
      <c r="I52" s="207"/>
      <c r="J52" s="33" t="e">
        <f>IF(AND('Mapa Final'!#REF!="Muy Baja",'Mapa Final'!#REF!="Leve"),CONCATENATE("R7C",'Mapa Final'!#REF!),"")</f>
        <v>#REF!</v>
      </c>
      <c r="K52" s="34" t="e">
        <f>IF(AND('Mapa Final'!#REF!="Muy Baja",'Mapa Final'!#REF!="Leve"),CONCATENATE("R7C",'Mapa Final'!#REF!),"")</f>
        <v>#REF!</v>
      </c>
      <c r="L52" s="34" t="e">
        <f>IF(AND('Mapa Final'!#REF!="Muy Baja",'Mapa Final'!#REF!="Leve"),CONCATENATE("R7C",'Mapa Final'!#REF!),"")</f>
        <v>#REF!</v>
      </c>
      <c r="M52" s="34" t="e">
        <f>IF(AND('Mapa Final'!#REF!="Muy Baja",'Mapa Final'!#REF!="Leve"),CONCATENATE("R7C",'Mapa Final'!#REF!),"")</f>
        <v>#REF!</v>
      </c>
      <c r="N52" s="34" t="e">
        <f>IF(AND('Mapa Final'!#REF!="Muy Baja",'Mapa Final'!#REF!="Leve"),CONCATENATE("R7C",'Mapa Final'!#REF!),"")</f>
        <v>#REF!</v>
      </c>
      <c r="O52" s="35" t="e">
        <f>IF(AND('Mapa Final'!#REF!="Muy Baja",'Mapa Final'!#REF!="Leve"),CONCATENATE("R7C",'Mapa Final'!#REF!),"")</f>
        <v>#REF!</v>
      </c>
      <c r="P52" s="33" t="e">
        <f>IF(AND('Mapa Final'!#REF!="Muy Baja",'Mapa Final'!#REF!="Menor"),CONCATENATE("R7C",'Mapa Final'!#REF!),"")</f>
        <v>#REF!</v>
      </c>
      <c r="Q52" s="34" t="e">
        <f>IF(AND('Mapa Final'!#REF!="Muy Baja",'Mapa Final'!#REF!="Menor"),CONCATENATE("R7C",'Mapa Final'!#REF!),"")</f>
        <v>#REF!</v>
      </c>
      <c r="R52" s="34" t="e">
        <f>IF(AND('Mapa Final'!#REF!="Muy Baja",'Mapa Final'!#REF!="Menor"),CONCATENATE("R7C",'Mapa Final'!#REF!),"")</f>
        <v>#REF!</v>
      </c>
      <c r="S52" s="34" t="e">
        <f>IF(AND('Mapa Final'!#REF!="Muy Baja",'Mapa Final'!#REF!="Menor"),CONCATENATE("R7C",'Mapa Final'!#REF!),"")</f>
        <v>#REF!</v>
      </c>
      <c r="T52" s="34" t="e">
        <f>IF(AND('Mapa Final'!#REF!="Muy Baja",'Mapa Final'!#REF!="Menor"),CONCATENATE("R7C",'Mapa Final'!#REF!),"")</f>
        <v>#REF!</v>
      </c>
      <c r="U52" s="35" t="e">
        <f>IF(AND('Mapa Final'!#REF!="Muy Baja",'Mapa Final'!#REF!="Menor"),CONCATENATE("R7C",'Mapa Final'!#REF!),"")</f>
        <v>#REF!</v>
      </c>
      <c r="V52" s="24" t="e">
        <f>IF(AND('Mapa Final'!#REF!="Muy Baja",'Mapa Final'!#REF!="Moderado"),CONCATENATE("R7C",'Mapa Final'!#REF!),"")</f>
        <v>#REF!</v>
      </c>
      <c r="W52" s="25" t="e">
        <f>IF(AND('Mapa Final'!#REF!="Muy Baja",'Mapa Final'!#REF!="Moderado"),CONCATENATE("R7C",'Mapa Final'!#REF!),"")</f>
        <v>#REF!</v>
      </c>
      <c r="X52" s="25" t="e">
        <f>IF(AND('Mapa Final'!#REF!="Muy Baja",'Mapa Final'!#REF!="Moderado"),CONCATENATE("R7C",'Mapa Final'!#REF!),"")</f>
        <v>#REF!</v>
      </c>
      <c r="Y52" s="25" t="e">
        <f>IF(AND('Mapa Final'!#REF!="Muy Baja",'Mapa Final'!#REF!="Moderado"),CONCATENATE("R7C",'Mapa Final'!#REF!),"")</f>
        <v>#REF!</v>
      </c>
      <c r="Z52" s="25" t="e">
        <f>IF(AND('Mapa Final'!#REF!="Muy Baja",'Mapa Final'!#REF!="Moderado"),CONCATENATE("R7C",'Mapa Final'!#REF!),"")</f>
        <v>#REF!</v>
      </c>
      <c r="AA52" s="26" t="e">
        <f>IF(AND('Mapa Final'!#REF!="Muy Baja",'Mapa Final'!#REF!="Moderado"),CONCATENATE("R7C",'Mapa Final'!#REF!),"")</f>
        <v>#REF!</v>
      </c>
      <c r="AB52" s="9" t="e">
        <f>IF(AND('Mapa Final'!#REF!="Muy Baja",'Mapa Final'!#REF!="Mayor"),CONCATENATE("R7C",'Mapa Final'!#REF!),"")</f>
        <v>#REF!</v>
      </c>
      <c r="AC52" s="10" t="e">
        <f>IF(AND('Mapa Final'!#REF!="Muy Baja",'Mapa Final'!#REF!="Mayor"),CONCATENATE("R7C",'Mapa Final'!#REF!),"")</f>
        <v>#REF!</v>
      </c>
      <c r="AD52" s="10" t="e">
        <f>IF(AND('Mapa Final'!#REF!="Muy Baja",'Mapa Final'!#REF!="Mayor"),CONCATENATE("R7C",'Mapa Final'!#REF!),"")</f>
        <v>#REF!</v>
      </c>
      <c r="AE52" s="10" t="e">
        <f>IF(AND('Mapa Final'!#REF!="Muy Baja",'Mapa Final'!#REF!="Mayor"),CONCATENATE("R7C",'Mapa Final'!#REF!),"")</f>
        <v>#REF!</v>
      </c>
      <c r="AF52" s="10" t="e">
        <f>IF(AND('Mapa Final'!#REF!="Muy Baja",'Mapa Final'!#REF!="Mayor"),CONCATENATE("R7C",'Mapa Final'!#REF!),"")</f>
        <v>#REF!</v>
      </c>
      <c r="AG52" s="11" t="e">
        <f>IF(AND('Mapa Final'!#REF!="Muy Baja",'Mapa Final'!#REF!="Mayor"),CONCATENATE("R7C",'Mapa Final'!#REF!),"")</f>
        <v>#REF!</v>
      </c>
      <c r="AH52" s="12" t="e">
        <f>IF(AND('Mapa Final'!#REF!="Muy Baja",'Mapa Final'!#REF!="Catastrófico"),CONCATENATE("R7C",'Mapa Final'!#REF!),"")</f>
        <v>#REF!</v>
      </c>
      <c r="AI52" s="13" t="e">
        <f>IF(AND('Mapa Final'!#REF!="Muy Baja",'Mapa Final'!#REF!="Catastrófico"),CONCATENATE("R7C",'Mapa Final'!#REF!),"")</f>
        <v>#REF!</v>
      </c>
      <c r="AJ52" s="13" t="e">
        <f>IF(AND('Mapa Final'!#REF!="Muy Baja",'Mapa Final'!#REF!="Catastrófico"),CONCATENATE("R7C",'Mapa Final'!#REF!),"")</f>
        <v>#REF!</v>
      </c>
      <c r="AK52" s="13" t="e">
        <f>IF(AND('Mapa Final'!#REF!="Muy Baja",'Mapa Final'!#REF!="Catastrófico"),CONCATENATE("R7C",'Mapa Final'!#REF!),"")</f>
        <v>#REF!</v>
      </c>
      <c r="AL52" s="13" t="e">
        <f>IF(AND('Mapa Final'!#REF!="Muy Baja",'Mapa Final'!#REF!="Catastrófico"),CONCATENATE("R7C",'Mapa Final'!#REF!),"")</f>
        <v>#REF!</v>
      </c>
      <c r="AM52" s="14" t="e">
        <f>IF(AND('Mapa Final'!#REF!="Muy Baja",'Mapa Final'!#REF!="Catastrófico"),CONCATENATE("R7C",'Mapa Final'!#REF!),"")</f>
        <v>#REF!</v>
      </c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t="15" customHeight="1" x14ac:dyDescent="0.25">
      <c r="A53" s="1"/>
      <c r="B53" s="214"/>
      <c r="C53" s="202"/>
      <c r="D53" s="207"/>
      <c r="E53" s="201"/>
      <c r="F53" s="202"/>
      <c r="G53" s="202"/>
      <c r="H53" s="202"/>
      <c r="I53" s="207"/>
      <c r="J53" s="33" t="e">
        <f>IF(AND('Mapa Final'!#REF!="Muy Baja",'Mapa Final'!#REF!="Leve"),CONCATENATE("R8C",'Mapa Final'!#REF!),"")</f>
        <v>#REF!</v>
      </c>
      <c r="K53" s="34" t="e">
        <f>IF(AND('Mapa Final'!#REF!="Muy Baja",'Mapa Final'!#REF!="Leve"),CONCATENATE("R8C",'Mapa Final'!#REF!),"")</f>
        <v>#REF!</v>
      </c>
      <c r="L53" s="34" t="e">
        <f>IF(AND('Mapa Final'!#REF!="Muy Baja",'Mapa Final'!#REF!="Leve"),CONCATENATE("R8C",'Mapa Final'!#REF!),"")</f>
        <v>#REF!</v>
      </c>
      <c r="M53" s="34" t="e">
        <f>IF(AND('Mapa Final'!#REF!="Muy Baja",'Mapa Final'!#REF!="Leve"),CONCATENATE("R8C",'Mapa Final'!#REF!),"")</f>
        <v>#REF!</v>
      </c>
      <c r="N53" s="34" t="e">
        <f>IF(AND('Mapa Final'!#REF!="Muy Baja",'Mapa Final'!#REF!="Leve"),CONCATENATE("R8C",'Mapa Final'!#REF!),"")</f>
        <v>#REF!</v>
      </c>
      <c r="O53" s="35" t="e">
        <f>IF(AND('Mapa Final'!#REF!="Muy Baja",'Mapa Final'!#REF!="Leve"),CONCATENATE("R8C",'Mapa Final'!#REF!),"")</f>
        <v>#REF!</v>
      </c>
      <c r="P53" s="33" t="e">
        <f>IF(AND('Mapa Final'!#REF!="Muy Baja",'Mapa Final'!#REF!="Menor"),CONCATENATE("R8C",'Mapa Final'!#REF!),"")</f>
        <v>#REF!</v>
      </c>
      <c r="Q53" s="34" t="e">
        <f>IF(AND('Mapa Final'!#REF!="Muy Baja",'Mapa Final'!#REF!="Menor"),CONCATENATE("R8C",'Mapa Final'!#REF!),"")</f>
        <v>#REF!</v>
      </c>
      <c r="R53" s="34" t="e">
        <f>IF(AND('Mapa Final'!#REF!="Muy Baja",'Mapa Final'!#REF!="Menor"),CONCATENATE("R8C",'Mapa Final'!#REF!),"")</f>
        <v>#REF!</v>
      </c>
      <c r="S53" s="34" t="e">
        <f>IF(AND('Mapa Final'!#REF!="Muy Baja",'Mapa Final'!#REF!="Menor"),CONCATENATE("R8C",'Mapa Final'!#REF!),"")</f>
        <v>#REF!</v>
      </c>
      <c r="T53" s="34" t="e">
        <f>IF(AND('Mapa Final'!#REF!="Muy Baja",'Mapa Final'!#REF!="Menor"),CONCATENATE("R8C",'Mapa Final'!#REF!),"")</f>
        <v>#REF!</v>
      </c>
      <c r="U53" s="35" t="e">
        <f>IF(AND('Mapa Final'!#REF!="Muy Baja",'Mapa Final'!#REF!="Menor"),CONCATENATE("R8C",'Mapa Final'!#REF!),"")</f>
        <v>#REF!</v>
      </c>
      <c r="V53" s="24" t="e">
        <f>IF(AND('Mapa Final'!#REF!="Muy Baja",'Mapa Final'!#REF!="Moderado"),CONCATENATE("R8C",'Mapa Final'!#REF!),"")</f>
        <v>#REF!</v>
      </c>
      <c r="W53" s="25" t="e">
        <f>IF(AND('Mapa Final'!#REF!="Muy Baja",'Mapa Final'!#REF!="Moderado"),CONCATENATE("R8C",'Mapa Final'!#REF!),"")</f>
        <v>#REF!</v>
      </c>
      <c r="X53" s="25" t="e">
        <f>IF(AND('Mapa Final'!#REF!="Muy Baja",'Mapa Final'!#REF!="Moderado"),CONCATENATE("R8C",'Mapa Final'!#REF!),"")</f>
        <v>#REF!</v>
      </c>
      <c r="Y53" s="25" t="e">
        <f>IF(AND('Mapa Final'!#REF!="Muy Baja",'Mapa Final'!#REF!="Moderado"),CONCATENATE("R8C",'Mapa Final'!#REF!),"")</f>
        <v>#REF!</v>
      </c>
      <c r="Z53" s="25" t="e">
        <f>IF(AND('Mapa Final'!#REF!="Muy Baja",'Mapa Final'!#REF!="Moderado"),CONCATENATE("R8C",'Mapa Final'!#REF!),"")</f>
        <v>#REF!</v>
      </c>
      <c r="AA53" s="26" t="e">
        <f>IF(AND('Mapa Final'!#REF!="Muy Baja",'Mapa Final'!#REF!="Moderado"),CONCATENATE("R8C",'Mapa Final'!#REF!),"")</f>
        <v>#REF!</v>
      </c>
      <c r="AB53" s="9" t="e">
        <f>IF(AND('Mapa Final'!#REF!="Muy Baja",'Mapa Final'!#REF!="Mayor"),CONCATENATE("R8C",'Mapa Final'!#REF!),"")</f>
        <v>#REF!</v>
      </c>
      <c r="AC53" s="10" t="e">
        <f>IF(AND('Mapa Final'!#REF!="Muy Baja",'Mapa Final'!#REF!="Mayor"),CONCATENATE("R8C",'Mapa Final'!#REF!),"")</f>
        <v>#REF!</v>
      </c>
      <c r="AD53" s="10" t="e">
        <f>IF(AND('Mapa Final'!#REF!="Muy Baja",'Mapa Final'!#REF!="Mayor"),CONCATENATE("R8C",'Mapa Final'!#REF!),"")</f>
        <v>#REF!</v>
      </c>
      <c r="AE53" s="10" t="e">
        <f>IF(AND('Mapa Final'!#REF!="Muy Baja",'Mapa Final'!#REF!="Mayor"),CONCATENATE("R8C",'Mapa Final'!#REF!),"")</f>
        <v>#REF!</v>
      </c>
      <c r="AF53" s="10" t="e">
        <f>IF(AND('Mapa Final'!#REF!="Muy Baja",'Mapa Final'!#REF!="Mayor"),CONCATENATE("R8C",'Mapa Final'!#REF!),"")</f>
        <v>#REF!</v>
      </c>
      <c r="AG53" s="11" t="e">
        <f>IF(AND('Mapa Final'!#REF!="Muy Baja",'Mapa Final'!#REF!="Mayor"),CONCATENATE("R8C",'Mapa Final'!#REF!),"")</f>
        <v>#REF!</v>
      </c>
      <c r="AH53" s="12" t="e">
        <f>IF(AND('Mapa Final'!#REF!="Muy Baja",'Mapa Final'!#REF!="Catastrófico"),CONCATENATE("R8C",'Mapa Final'!#REF!),"")</f>
        <v>#REF!</v>
      </c>
      <c r="AI53" s="13" t="e">
        <f>IF(AND('Mapa Final'!#REF!="Muy Baja",'Mapa Final'!#REF!="Catastrófico"),CONCATENATE("R8C",'Mapa Final'!#REF!),"")</f>
        <v>#REF!</v>
      </c>
      <c r="AJ53" s="13" t="e">
        <f>IF(AND('Mapa Final'!#REF!="Muy Baja",'Mapa Final'!#REF!="Catastrófico"),CONCATENATE("R8C",'Mapa Final'!#REF!),"")</f>
        <v>#REF!</v>
      </c>
      <c r="AK53" s="13" t="e">
        <f>IF(AND('Mapa Final'!#REF!="Muy Baja",'Mapa Final'!#REF!="Catastrófico"),CONCATENATE("R8C",'Mapa Final'!#REF!),"")</f>
        <v>#REF!</v>
      </c>
      <c r="AL53" s="13" t="e">
        <f>IF(AND('Mapa Final'!#REF!="Muy Baja",'Mapa Final'!#REF!="Catastrófico"),CONCATENATE("R8C",'Mapa Final'!#REF!),"")</f>
        <v>#REF!</v>
      </c>
      <c r="AM53" s="14" t="e">
        <f>IF(AND('Mapa Final'!#REF!="Muy Baja",'Mapa Final'!#REF!="Catastrófico"),CONCATENATE("R8C",'Mapa Final'!#REF!),"")</f>
        <v>#REF!</v>
      </c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t="15" customHeight="1" x14ac:dyDescent="0.25">
      <c r="A54" s="1"/>
      <c r="B54" s="214"/>
      <c r="C54" s="202"/>
      <c r="D54" s="207"/>
      <c r="E54" s="201"/>
      <c r="F54" s="202"/>
      <c r="G54" s="202"/>
      <c r="H54" s="202"/>
      <c r="I54" s="207"/>
      <c r="J54" s="33" t="e">
        <f>IF(AND('Mapa Final'!#REF!="Muy Baja",'Mapa Final'!#REF!="Leve"),CONCATENATE("R9C",'Mapa Final'!#REF!),"")</f>
        <v>#REF!</v>
      </c>
      <c r="K54" s="34" t="e">
        <f>IF(AND('Mapa Final'!#REF!="Muy Baja",'Mapa Final'!#REF!="Leve"),CONCATENATE("R9C",'Mapa Final'!#REF!),"")</f>
        <v>#REF!</v>
      </c>
      <c r="L54" s="34" t="e">
        <f>IF(AND('Mapa Final'!#REF!="Muy Baja",'Mapa Final'!#REF!="Leve"),CONCATENATE("R9C",'Mapa Final'!#REF!),"")</f>
        <v>#REF!</v>
      </c>
      <c r="M54" s="34" t="e">
        <f>IF(AND('Mapa Final'!#REF!="Muy Baja",'Mapa Final'!#REF!="Leve"),CONCATENATE("R9C",'Mapa Final'!#REF!),"")</f>
        <v>#REF!</v>
      </c>
      <c r="N54" s="34" t="e">
        <f>IF(AND('Mapa Final'!#REF!="Muy Baja",'Mapa Final'!#REF!="Leve"),CONCATENATE("R9C",'Mapa Final'!#REF!),"")</f>
        <v>#REF!</v>
      </c>
      <c r="O54" s="35" t="e">
        <f>IF(AND('Mapa Final'!#REF!="Muy Baja",'Mapa Final'!#REF!="Leve"),CONCATENATE("R9C",'Mapa Final'!#REF!),"")</f>
        <v>#REF!</v>
      </c>
      <c r="P54" s="33" t="e">
        <f>IF(AND('Mapa Final'!#REF!="Muy Baja",'Mapa Final'!#REF!="Menor"),CONCATENATE("R9C",'Mapa Final'!#REF!),"")</f>
        <v>#REF!</v>
      </c>
      <c r="Q54" s="34" t="e">
        <f>IF(AND('Mapa Final'!#REF!="Muy Baja",'Mapa Final'!#REF!="Menor"),CONCATENATE("R9C",'Mapa Final'!#REF!),"")</f>
        <v>#REF!</v>
      </c>
      <c r="R54" s="34" t="e">
        <f>IF(AND('Mapa Final'!#REF!="Muy Baja",'Mapa Final'!#REF!="Menor"),CONCATENATE("R9C",'Mapa Final'!#REF!),"")</f>
        <v>#REF!</v>
      </c>
      <c r="S54" s="34" t="e">
        <f>IF(AND('Mapa Final'!#REF!="Muy Baja",'Mapa Final'!#REF!="Menor"),CONCATENATE("R9C",'Mapa Final'!#REF!),"")</f>
        <v>#REF!</v>
      </c>
      <c r="T54" s="34" t="e">
        <f>IF(AND('Mapa Final'!#REF!="Muy Baja",'Mapa Final'!#REF!="Menor"),CONCATENATE("R9C",'Mapa Final'!#REF!),"")</f>
        <v>#REF!</v>
      </c>
      <c r="U54" s="35" t="e">
        <f>IF(AND('Mapa Final'!#REF!="Muy Baja",'Mapa Final'!#REF!="Menor"),CONCATENATE("R9C",'Mapa Final'!#REF!),"")</f>
        <v>#REF!</v>
      </c>
      <c r="V54" s="24" t="e">
        <f>IF(AND('Mapa Final'!#REF!="Muy Baja",'Mapa Final'!#REF!="Moderado"),CONCATENATE("R9C",'Mapa Final'!#REF!),"")</f>
        <v>#REF!</v>
      </c>
      <c r="W54" s="25" t="e">
        <f>IF(AND('Mapa Final'!#REF!="Muy Baja",'Mapa Final'!#REF!="Moderado"),CONCATENATE("R9C",'Mapa Final'!#REF!),"")</f>
        <v>#REF!</v>
      </c>
      <c r="X54" s="25" t="e">
        <f>IF(AND('Mapa Final'!#REF!="Muy Baja",'Mapa Final'!#REF!="Moderado"),CONCATENATE("R9C",'Mapa Final'!#REF!),"")</f>
        <v>#REF!</v>
      </c>
      <c r="Y54" s="25" t="e">
        <f>IF(AND('Mapa Final'!#REF!="Muy Baja",'Mapa Final'!#REF!="Moderado"),CONCATENATE("R9C",'Mapa Final'!#REF!),"")</f>
        <v>#REF!</v>
      </c>
      <c r="Z54" s="25" t="e">
        <f>IF(AND('Mapa Final'!#REF!="Muy Baja",'Mapa Final'!#REF!="Moderado"),CONCATENATE("R9C",'Mapa Final'!#REF!),"")</f>
        <v>#REF!</v>
      </c>
      <c r="AA54" s="26" t="e">
        <f>IF(AND('Mapa Final'!#REF!="Muy Baja",'Mapa Final'!#REF!="Moderado"),CONCATENATE("R9C",'Mapa Final'!#REF!),"")</f>
        <v>#REF!</v>
      </c>
      <c r="AB54" s="9" t="e">
        <f>IF(AND('Mapa Final'!#REF!="Muy Baja",'Mapa Final'!#REF!="Mayor"),CONCATENATE("R9C",'Mapa Final'!#REF!),"")</f>
        <v>#REF!</v>
      </c>
      <c r="AC54" s="10" t="e">
        <f>IF(AND('Mapa Final'!#REF!="Muy Baja",'Mapa Final'!#REF!="Mayor"),CONCATENATE("R9C",'Mapa Final'!#REF!),"")</f>
        <v>#REF!</v>
      </c>
      <c r="AD54" s="10" t="e">
        <f>IF(AND('Mapa Final'!#REF!="Muy Baja",'Mapa Final'!#REF!="Mayor"),CONCATENATE("R9C",'Mapa Final'!#REF!),"")</f>
        <v>#REF!</v>
      </c>
      <c r="AE54" s="10" t="e">
        <f>IF(AND('Mapa Final'!#REF!="Muy Baja",'Mapa Final'!#REF!="Mayor"),CONCATENATE("R9C",'Mapa Final'!#REF!),"")</f>
        <v>#REF!</v>
      </c>
      <c r="AF54" s="10" t="e">
        <f>IF(AND('Mapa Final'!#REF!="Muy Baja",'Mapa Final'!#REF!="Mayor"),CONCATENATE("R9C",'Mapa Final'!#REF!),"")</f>
        <v>#REF!</v>
      </c>
      <c r="AG54" s="11" t="e">
        <f>IF(AND('Mapa Final'!#REF!="Muy Baja",'Mapa Final'!#REF!="Mayor"),CONCATENATE("R9C",'Mapa Final'!#REF!),"")</f>
        <v>#REF!</v>
      </c>
      <c r="AH54" s="12" t="e">
        <f>IF(AND('Mapa Final'!#REF!="Muy Baja",'Mapa Final'!#REF!="Catastrófico"),CONCATENATE("R9C",'Mapa Final'!#REF!),"")</f>
        <v>#REF!</v>
      </c>
      <c r="AI54" s="13" t="e">
        <f>IF(AND('Mapa Final'!#REF!="Muy Baja",'Mapa Final'!#REF!="Catastrófico"),CONCATENATE("R9C",'Mapa Final'!#REF!),"")</f>
        <v>#REF!</v>
      </c>
      <c r="AJ54" s="13" t="e">
        <f>IF(AND('Mapa Final'!#REF!="Muy Baja",'Mapa Final'!#REF!="Catastrófico"),CONCATENATE("R9C",'Mapa Final'!#REF!),"")</f>
        <v>#REF!</v>
      </c>
      <c r="AK54" s="13" t="e">
        <f>IF(AND('Mapa Final'!#REF!="Muy Baja",'Mapa Final'!#REF!="Catastrófico"),CONCATENATE("R9C",'Mapa Final'!#REF!),"")</f>
        <v>#REF!</v>
      </c>
      <c r="AL54" s="13" t="e">
        <f>IF(AND('Mapa Final'!#REF!="Muy Baja",'Mapa Final'!#REF!="Catastrófico"),CONCATENATE("R9C",'Mapa Final'!#REF!),"")</f>
        <v>#REF!</v>
      </c>
      <c r="AM54" s="14" t="e">
        <f>IF(AND('Mapa Final'!#REF!="Muy Baja",'Mapa Final'!#REF!="Catastrófico"),CONCATENATE("R9C",'Mapa Final'!#REF!),"")</f>
        <v>#REF!</v>
      </c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t="15.75" customHeight="1" x14ac:dyDescent="0.25">
      <c r="A55" s="1"/>
      <c r="B55" s="181"/>
      <c r="C55" s="216"/>
      <c r="D55" s="182"/>
      <c r="E55" s="203"/>
      <c r="F55" s="204"/>
      <c r="G55" s="204"/>
      <c r="H55" s="204"/>
      <c r="I55" s="208"/>
      <c r="J55" s="36" t="e">
        <f>IF(AND('Mapa Final'!#REF!="Muy Baja",'Mapa Final'!#REF!="Leve"),CONCATENATE("R10C",'Mapa Final'!#REF!),"")</f>
        <v>#REF!</v>
      </c>
      <c r="K55" s="37" t="e">
        <f>IF(AND('Mapa Final'!#REF!="Muy Baja",'Mapa Final'!#REF!="Leve"),CONCATENATE("R10C",'Mapa Final'!#REF!),"")</f>
        <v>#REF!</v>
      </c>
      <c r="L55" s="37" t="e">
        <f>IF(AND('Mapa Final'!#REF!="Muy Baja",'Mapa Final'!#REF!="Leve"),CONCATENATE("R10C",'Mapa Final'!#REF!),"")</f>
        <v>#REF!</v>
      </c>
      <c r="M55" s="37" t="e">
        <f>IF(AND('Mapa Final'!#REF!="Muy Baja",'Mapa Final'!#REF!="Leve"),CONCATENATE("R10C",'Mapa Final'!#REF!),"")</f>
        <v>#REF!</v>
      </c>
      <c r="N55" s="37" t="e">
        <f>IF(AND('Mapa Final'!#REF!="Muy Baja",'Mapa Final'!#REF!="Leve"),CONCATENATE("R10C",'Mapa Final'!#REF!),"")</f>
        <v>#REF!</v>
      </c>
      <c r="O55" s="38" t="e">
        <f>IF(AND('Mapa Final'!#REF!="Muy Baja",'Mapa Final'!#REF!="Leve"),CONCATENATE("R10C",'Mapa Final'!#REF!),"")</f>
        <v>#REF!</v>
      </c>
      <c r="P55" s="36" t="e">
        <f>IF(AND('Mapa Final'!#REF!="Muy Baja",'Mapa Final'!#REF!="Menor"),CONCATENATE("R10C",'Mapa Final'!#REF!),"")</f>
        <v>#REF!</v>
      </c>
      <c r="Q55" s="37" t="e">
        <f>IF(AND('Mapa Final'!#REF!="Muy Baja",'Mapa Final'!#REF!="Menor"),CONCATENATE("R10C",'Mapa Final'!#REF!),"")</f>
        <v>#REF!</v>
      </c>
      <c r="R55" s="37" t="e">
        <f>IF(AND('Mapa Final'!#REF!="Muy Baja",'Mapa Final'!#REF!="Menor"),CONCATENATE("R10C",'Mapa Final'!#REF!),"")</f>
        <v>#REF!</v>
      </c>
      <c r="S55" s="37" t="e">
        <f>IF(AND('Mapa Final'!#REF!="Muy Baja",'Mapa Final'!#REF!="Menor"),CONCATENATE("R10C",'Mapa Final'!#REF!),"")</f>
        <v>#REF!</v>
      </c>
      <c r="T55" s="37" t="e">
        <f>IF(AND('Mapa Final'!#REF!="Muy Baja",'Mapa Final'!#REF!="Menor"),CONCATENATE("R10C",'Mapa Final'!#REF!),"")</f>
        <v>#REF!</v>
      </c>
      <c r="U55" s="38" t="e">
        <f>IF(AND('Mapa Final'!#REF!="Muy Baja",'Mapa Final'!#REF!="Menor"),CONCATENATE("R10C",'Mapa Final'!#REF!),"")</f>
        <v>#REF!</v>
      </c>
      <c r="V55" s="27" t="e">
        <f>IF(AND('Mapa Final'!#REF!="Muy Baja",'Mapa Final'!#REF!="Moderado"),CONCATENATE("R10C",'Mapa Final'!#REF!),"")</f>
        <v>#REF!</v>
      </c>
      <c r="W55" s="28" t="e">
        <f>IF(AND('Mapa Final'!#REF!="Muy Baja",'Mapa Final'!#REF!="Moderado"),CONCATENATE("R10C",'Mapa Final'!#REF!),"")</f>
        <v>#REF!</v>
      </c>
      <c r="X55" s="28" t="e">
        <f>IF(AND('Mapa Final'!#REF!="Muy Baja",'Mapa Final'!#REF!="Moderado"),CONCATENATE("R10C",'Mapa Final'!#REF!),"")</f>
        <v>#REF!</v>
      </c>
      <c r="Y55" s="28" t="e">
        <f>IF(AND('Mapa Final'!#REF!="Muy Baja",'Mapa Final'!#REF!="Moderado"),CONCATENATE("R10C",'Mapa Final'!#REF!),"")</f>
        <v>#REF!</v>
      </c>
      <c r="Z55" s="28" t="e">
        <f>IF(AND('Mapa Final'!#REF!="Muy Baja",'Mapa Final'!#REF!="Moderado"),CONCATENATE("R10C",'Mapa Final'!#REF!),"")</f>
        <v>#REF!</v>
      </c>
      <c r="AA55" s="29" t="e">
        <f>IF(AND('Mapa Final'!#REF!="Muy Baja",'Mapa Final'!#REF!="Moderado"),CONCATENATE("R10C",'Mapa Final'!#REF!),"")</f>
        <v>#REF!</v>
      </c>
      <c r="AB55" s="15" t="e">
        <f>IF(AND('Mapa Final'!#REF!="Muy Baja",'Mapa Final'!#REF!="Mayor"),CONCATENATE("R10C",'Mapa Final'!#REF!),"")</f>
        <v>#REF!</v>
      </c>
      <c r="AC55" s="16" t="e">
        <f>IF(AND('Mapa Final'!#REF!="Muy Baja",'Mapa Final'!#REF!="Mayor"),CONCATENATE("R10C",'Mapa Final'!#REF!),"")</f>
        <v>#REF!</v>
      </c>
      <c r="AD55" s="16" t="e">
        <f>IF(AND('Mapa Final'!#REF!="Muy Baja",'Mapa Final'!#REF!="Mayor"),CONCATENATE("R10C",'Mapa Final'!#REF!),"")</f>
        <v>#REF!</v>
      </c>
      <c r="AE55" s="16" t="e">
        <f>IF(AND('Mapa Final'!#REF!="Muy Baja",'Mapa Final'!#REF!="Mayor"),CONCATENATE("R10C",'Mapa Final'!#REF!),"")</f>
        <v>#REF!</v>
      </c>
      <c r="AF55" s="16" t="e">
        <f>IF(AND('Mapa Final'!#REF!="Muy Baja",'Mapa Final'!#REF!="Mayor"),CONCATENATE("R10C",'Mapa Final'!#REF!),"")</f>
        <v>#REF!</v>
      </c>
      <c r="AG55" s="17" t="e">
        <f>IF(AND('Mapa Final'!#REF!="Muy Baja",'Mapa Final'!#REF!="Mayor"),CONCATENATE("R10C",'Mapa Final'!#REF!),"")</f>
        <v>#REF!</v>
      </c>
      <c r="AH55" s="18" t="e">
        <f>IF(AND('Mapa Final'!#REF!="Muy Baja",'Mapa Final'!#REF!="Catastrófico"),CONCATENATE("R10C",'Mapa Final'!#REF!),"")</f>
        <v>#REF!</v>
      </c>
      <c r="AI55" s="19" t="e">
        <f>IF(AND('Mapa Final'!#REF!="Muy Baja",'Mapa Final'!#REF!="Catastrófico"),CONCATENATE("R10C",'Mapa Final'!#REF!),"")</f>
        <v>#REF!</v>
      </c>
      <c r="AJ55" s="19" t="e">
        <f>IF(AND('Mapa Final'!#REF!="Muy Baja",'Mapa Final'!#REF!="Catastrófico"),CONCATENATE("R10C",'Mapa Final'!#REF!),"")</f>
        <v>#REF!</v>
      </c>
      <c r="AK55" s="19" t="e">
        <f>IF(AND('Mapa Final'!#REF!="Muy Baja",'Mapa Final'!#REF!="Catastrófico"),CONCATENATE("R10C",'Mapa Final'!#REF!),"")</f>
        <v>#REF!</v>
      </c>
      <c r="AL55" s="19" t="e">
        <f>IF(AND('Mapa Final'!#REF!="Muy Baja",'Mapa Final'!#REF!="Catastrófico"),CONCATENATE("R10C",'Mapa Final'!#REF!),"")</f>
        <v>#REF!</v>
      </c>
      <c r="AM55" s="20" t="e">
        <f>IF(AND('Mapa Final'!#REF!="Muy Baja",'Mapa Final'!#REF!="Catastrófico"),CONCATENATE("R10C",'Mapa Final'!#REF!),"")</f>
        <v>#REF!</v>
      </c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232" t="s">
        <v>43</v>
      </c>
      <c r="K56" s="200"/>
      <c r="L56" s="200"/>
      <c r="M56" s="200"/>
      <c r="N56" s="200"/>
      <c r="O56" s="186"/>
      <c r="P56" s="232" t="s">
        <v>44</v>
      </c>
      <c r="Q56" s="200"/>
      <c r="R56" s="200"/>
      <c r="S56" s="200"/>
      <c r="T56" s="200"/>
      <c r="U56" s="186"/>
      <c r="V56" s="232" t="s">
        <v>45</v>
      </c>
      <c r="W56" s="200"/>
      <c r="X56" s="200"/>
      <c r="Y56" s="200"/>
      <c r="Z56" s="200"/>
      <c r="AA56" s="186"/>
      <c r="AB56" s="232" t="s">
        <v>46</v>
      </c>
      <c r="AC56" s="200"/>
      <c r="AD56" s="200"/>
      <c r="AE56" s="200"/>
      <c r="AF56" s="200"/>
      <c r="AG56" s="186"/>
      <c r="AH56" s="232" t="s">
        <v>47</v>
      </c>
      <c r="AI56" s="200"/>
      <c r="AJ56" s="200"/>
      <c r="AK56" s="200"/>
      <c r="AL56" s="200"/>
      <c r="AM56" s="186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201"/>
      <c r="K57" s="202"/>
      <c r="L57" s="202"/>
      <c r="M57" s="202"/>
      <c r="N57" s="202"/>
      <c r="O57" s="207"/>
      <c r="P57" s="201"/>
      <c r="Q57" s="202"/>
      <c r="R57" s="202"/>
      <c r="S57" s="202"/>
      <c r="T57" s="202"/>
      <c r="U57" s="207"/>
      <c r="V57" s="201"/>
      <c r="W57" s="202"/>
      <c r="X57" s="202"/>
      <c r="Y57" s="202"/>
      <c r="Z57" s="202"/>
      <c r="AA57" s="207"/>
      <c r="AB57" s="201"/>
      <c r="AC57" s="202"/>
      <c r="AD57" s="202"/>
      <c r="AE57" s="202"/>
      <c r="AF57" s="202"/>
      <c r="AG57" s="207"/>
      <c r="AH57" s="201"/>
      <c r="AI57" s="202"/>
      <c r="AJ57" s="202"/>
      <c r="AK57" s="202"/>
      <c r="AL57" s="202"/>
      <c r="AM57" s="207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201"/>
      <c r="K58" s="202"/>
      <c r="L58" s="202"/>
      <c r="M58" s="202"/>
      <c r="N58" s="202"/>
      <c r="O58" s="207"/>
      <c r="P58" s="201"/>
      <c r="Q58" s="202"/>
      <c r="R58" s="202"/>
      <c r="S58" s="202"/>
      <c r="T58" s="202"/>
      <c r="U58" s="207"/>
      <c r="V58" s="201"/>
      <c r="W58" s="202"/>
      <c r="X58" s="202"/>
      <c r="Y58" s="202"/>
      <c r="Z58" s="202"/>
      <c r="AA58" s="207"/>
      <c r="AB58" s="201"/>
      <c r="AC58" s="202"/>
      <c r="AD58" s="202"/>
      <c r="AE58" s="202"/>
      <c r="AF58" s="202"/>
      <c r="AG58" s="207"/>
      <c r="AH58" s="201"/>
      <c r="AI58" s="202"/>
      <c r="AJ58" s="202"/>
      <c r="AK58" s="202"/>
      <c r="AL58" s="202"/>
      <c r="AM58" s="207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201"/>
      <c r="K59" s="202"/>
      <c r="L59" s="202"/>
      <c r="M59" s="202"/>
      <c r="N59" s="202"/>
      <c r="O59" s="207"/>
      <c r="P59" s="201"/>
      <c r="Q59" s="202"/>
      <c r="R59" s="202"/>
      <c r="S59" s="202"/>
      <c r="T59" s="202"/>
      <c r="U59" s="207"/>
      <c r="V59" s="201"/>
      <c r="W59" s="202"/>
      <c r="X59" s="202"/>
      <c r="Y59" s="202"/>
      <c r="Z59" s="202"/>
      <c r="AA59" s="207"/>
      <c r="AB59" s="201"/>
      <c r="AC59" s="202"/>
      <c r="AD59" s="202"/>
      <c r="AE59" s="202"/>
      <c r="AF59" s="202"/>
      <c r="AG59" s="207"/>
      <c r="AH59" s="201"/>
      <c r="AI59" s="202"/>
      <c r="AJ59" s="202"/>
      <c r="AK59" s="202"/>
      <c r="AL59" s="202"/>
      <c r="AM59" s="207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201"/>
      <c r="K60" s="202"/>
      <c r="L60" s="202"/>
      <c r="M60" s="202"/>
      <c r="N60" s="202"/>
      <c r="O60" s="207"/>
      <c r="P60" s="201"/>
      <c r="Q60" s="202"/>
      <c r="R60" s="202"/>
      <c r="S60" s="202"/>
      <c r="T60" s="202"/>
      <c r="U60" s="207"/>
      <c r="V60" s="201"/>
      <c r="W60" s="202"/>
      <c r="X60" s="202"/>
      <c r="Y60" s="202"/>
      <c r="Z60" s="202"/>
      <c r="AA60" s="207"/>
      <c r="AB60" s="201"/>
      <c r="AC60" s="202"/>
      <c r="AD60" s="202"/>
      <c r="AE60" s="202"/>
      <c r="AF60" s="202"/>
      <c r="AG60" s="207"/>
      <c r="AH60" s="201"/>
      <c r="AI60" s="202"/>
      <c r="AJ60" s="202"/>
      <c r="AK60" s="202"/>
      <c r="AL60" s="202"/>
      <c r="AM60" s="207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203"/>
      <c r="K61" s="204"/>
      <c r="L61" s="204"/>
      <c r="M61" s="204"/>
      <c r="N61" s="204"/>
      <c r="O61" s="208"/>
      <c r="P61" s="203"/>
      <c r="Q61" s="204"/>
      <c r="R61" s="204"/>
      <c r="S61" s="204"/>
      <c r="T61" s="204"/>
      <c r="U61" s="208"/>
      <c r="V61" s="203"/>
      <c r="W61" s="204"/>
      <c r="X61" s="204"/>
      <c r="Y61" s="204"/>
      <c r="Z61" s="204"/>
      <c r="AA61" s="208"/>
      <c r="AB61" s="203"/>
      <c r="AC61" s="204"/>
      <c r="AD61" s="204"/>
      <c r="AE61" s="204"/>
      <c r="AF61" s="204"/>
      <c r="AG61" s="208"/>
      <c r="AH61" s="203"/>
      <c r="AI61" s="204"/>
      <c r="AJ61" s="204"/>
      <c r="AK61" s="204"/>
      <c r="AL61" s="204"/>
      <c r="AM61" s="208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1" ht="1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1" ht="1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1:6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spans="1:6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spans="1:6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1:6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1:6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1:6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1:6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1:6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6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1:6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spans="1:6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spans="1:6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spans="1:6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1:6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spans="1:6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spans="1:6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spans="1:6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1:6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1:6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spans="1:6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spans="1:6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spans="1:6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1:6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1:6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1:60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1:60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spans="1:60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1:6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1:60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spans="1:6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spans="1:6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1:60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1:6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spans="1:6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spans="1:6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spans="1:6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1:6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1:6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1:6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1:6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spans="1:6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1:6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</row>
    <row r="118" spans="1:6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spans="1:6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spans="1:6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1:6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spans="1:6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spans="1:6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6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1:6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1:6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1:6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1:6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1:6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1:6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1:6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1:6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1:6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1:6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1:6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1:6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1:6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1:6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1:6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1:6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1:6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1:6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1:6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1:6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1:6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1:6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1:6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1:6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1:6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1:6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1:6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1:6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1:6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1:6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1:6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1:6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1:6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1:6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1:6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1:6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1:6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1:6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1:6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1:6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1:6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1:6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1:6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1:6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1:60" ht="15.75" customHeight="1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1:60" ht="15.75" customHeight="1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1:60" ht="15.75" customHeight="1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1:60" ht="15.75" customHeight="1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1:60" ht="15.75" customHeight="1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1:60" ht="15.75" customHeight="1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1:60" ht="15.75" customHeight="1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1:60" ht="15.75" customHeight="1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1:60" ht="15.75" customHeight="1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1:60" ht="15.75" customHeight="1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1:60" ht="15.75" customHeight="1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1:60" ht="15.75" customHeight="1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1:60" ht="15.75" customHeight="1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1:60" ht="15.75" customHeight="1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1:60" ht="15.75" customHeight="1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1:60" ht="15.75" customHeight="1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1:60" ht="15.75" customHeight="1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1:60" ht="15.75" customHeight="1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1:60" ht="15.75" customHeight="1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1:60" ht="15.75" customHeight="1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1:60" ht="15.75" customHeight="1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1:60" ht="15.75" customHeight="1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1:60" ht="15.75" customHeight="1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1:60" ht="15.75" customHeight="1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1:60" ht="15.75" customHeight="1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1:60" ht="15.75" customHeight="1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1:60" ht="15.75" customHeight="1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1:60" ht="15.75" customHeight="1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1:60" ht="15.75" customHeight="1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1:60" ht="15.75" customHeight="1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1:60" ht="15.75" customHeight="1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1:60" ht="15.75" customHeight="1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1:60" ht="15.75" customHeight="1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1:60" ht="15.75" customHeight="1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1:60" ht="15.75" customHeight="1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1:60" ht="15.75" customHeight="1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1:60" ht="15.75" customHeight="1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1:60" ht="15.75" customHeight="1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1:60" ht="15.75" customHeight="1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1:60" ht="15.75" customHeight="1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1:60" ht="15.75" customHeight="1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1:60" ht="15.75" customHeight="1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1:60" ht="15.75" customHeight="1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1:60" ht="15.75" customHeight="1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1:60" ht="15.75" customHeight="1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1:60" ht="15.75" customHeight="1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1:60" ht="15.75" customHeight="1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1:60" ht="15.75" customHeight="1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1:60" ht="15.75" customHeight="1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1:60" ht="15.75" customHeight="1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1:60" ht="15.75" customHeight="1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1:60" ht="15.75" customHeight="1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1:60" ht="15.75" customHeight="1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1:60" ht="15.75" customHeight="1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1:60" ht="15.75" customHeight="1" x14ac:dyDescent="0.25">
      <c r="A245" s="1"/>
    </row>
    <row r="246" spans="1:60" ht="15.75" customHeight="1" x14ac:dyDescent="0.25">
      <c r="A246" s="1"/>
    </row>
    <row r="247" spans="1:60" ht="15.75" customHeight="1" x14ac:dyDescent="0.25">
      <c r="A247" s="1"/>
    </row>
    <row r="248" spans="1:60" ht="15.75" customHeight="1" x14ac:dyDescent="0.25">
      <c r="A248" s="1"/>
    </row>
    <row r="249" spans="1:60" ht="15.75" customHeight="1" x14ac:dyDescent="0.2"/>
    <row r="250" spans="1:60" ht="15.75" customHeight="1" x14ac:dyDescent="0.2"/>
    <row r="251" spans="1:60" ht="15.75" customHeight="1" x14ac:dyDescent="0.2"/>
    <row r="252" spans="1:60" ht="15.75" customHeight="1" x14ac:dyDescent="0.2"/>
    <row r="253" spans="1:60" ht="15.75" customHeight="1" x14ac:dyDescent="0.2"/>
    <row r="254" spans="1:60" ht="15.75" customHeight="1" x14ac:dyDescent="0.2"/>
    <row r="255" spans="1:60" ht="15.75" customHeight="1" x14ac:dyDescent="0.2"/>
    <row r="256" spans="1:6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7">
    <mergeCell ref="AO16:AT25"/>
    <mergeCell ref="AO26:AT35"/>
    <mergeCell ref="AO6:AT15"/>
    <mergeCell ref="AO36:AT45"/>
    <mergeCell ref="E46:I55"/>
    <mergeCell ref="J56:O61"/>
    <mergeCell ref="P56:U61"/>
    <mergeCell ref="V56:AA61"/>
    <mergeCell ref="AB56:AG61"/>
    <mergeCell ref="AH56:AM61"/>
    <mergeCell ref="B2:I4"/>
    <mergeCell ref="J2:AM4"/>
    <mergeCell ref="B6:D55"/>
    <mergeCell ref="E6:I15"/>
    <mergeCell ref="E16:I25"/>
    <mergeCell ref="E26:I35"/>
    <mergeCell ref="E36:I45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00"/>
  <sheetViews>
    <sheetView workbookViewId="0">
      <selection activeCell="F5" sqref="F5"/>
    </sheetView>
  </sheetViews>
  <sheetFormatPr baseColWidth="10" defaultColWidth="12.625" defaultRowHeight="15" customHeight="1" x14ac:dyDescent="0.2"/>
  <cols>
    <col min="1" max="1" width="9.375" customWidth="1"/>
    <col min="2" max="2" width="21.125" customWidth="1"/>
    <col min="3" max="3" width="61.375" customWidth="1"/>
    <col min="4" max="4" width="26.125" customWidth="1"/>
    <col min="5" max="26" width="9.375" customWidth="1"/>
  </cols>
  <sheetData>
    <row r="1" spans="1:24" ht="20.25" x14ac:dyDescent="0.25">
      <c r="A1" s="1"/>
      <c r="B1" s="237" t="s">
        <v>49</v>
      </c>
      <c r="C1" s="238"/>
      <c r="D1" s="2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.5" x14ac:dyDescent="0.25">
      <c r="A2" s="1"/>
      <c r="B2" s="82"/>
      <c r="C2" s="82"/>
      <c r="D2" s="8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1"/>
      <c r="B3" s="83"/>
      <c r="C3" s="84" t="s">
        <v>50</v>
      </c>
      <c r="D3" s="84" t="s">
        <v>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9" x14ac:dyDescent="0.25">
      <c r="A4" s="1"/>
      <c r="B4" s="85" t="s">
        <v>51</v>
      </c>
      <c r="C4" s="86" t="s">
        <v>52</v>
      </c>
      <c r="D4" s="87">
        <v>0.2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9" x14ac:dyDescent="0.25">
      <c r="A5" s="1"/>
      <c r="B5" s="88" t="s">
        <v>53</v>
      </c>
      <c r="C5" s="89" t="s">
        <v>54</v>
      </c>
      <c r="D5" s="90">
        <v>0.4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9" x14ac:dyDescent="0.25">
      <c r="A6" s="1"/>
      <c r="B6" s="91" t="s">
        <v>55</v>
      </c>
      <c r="C6" s="89" t="s">
        <v>56</v>
      </c>
      <c r="D6" s="90">
        <v>0.6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58.5" x14ac:dyDescent="0.25">
      <c r="A7" s="1"/>
      <c r="B7" s="92" t="s">
        <v>57</v>
      </c>
      <c r="C7" s="89" t="s">
        <v>58</v>
      </c>
      <c r="D7" s="90">
        <v>0.8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" x14ac:dyDescent="0.25">
      <c r="A8" s="1"/>
      <c r="B8" s="93" t="s">
        <v>59</v>
      </c>
      <c r="C8" s="89" t="s">
        <v>60</v>
      </c>
      <c r="D8" s="90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x14ac:dyDescent="0.25">
      <c r="A10" s="1"/>
      <c r="B10" s="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</row>
    <row r="36" spans="1:24" ht="15.75" customHeight="1" x14ac:dyDescent="0.25">
      <c r="A36" s="1"/>
    </row>
    <row r="37" spans="1:24" ht="15.75" customHeight="1" x14ac:dyDescent="0.25">
      <c r="A37" s="1"/>
    </row>
    <row r="38" spans="1:24" ht="15.75" customHeight="1" x14ac:dyDescent="0.25">
      <c r="A38" s="1"/>
    </row>
    <row r="39" spans="1:24" ht="15.75" customHeight="1" x14ac:dyDescent="0.25">
      <c r="A39" s="1"/>
    </row>
    <row r="40" spans="1:24" ht="15.75" customHeight="1" x14ac:dyDescent="0.25">
      <c r="A40" s="1"/>
    </row>
    <row r="41" spans="1:24" ht="15.75" customHeight="1" x14ac:dyDescent="0.25">
      <c r="A41" s="1"/>
    </row>
    <row r="42" spans="1:24" ht="15.75" customHeight="1" x14ac:dyDescent="0.25">
      <c r="A42" s="1"/>
    </row>
    <row r="43" spans="1:24" ht="15.75" customHeight="1" x14ac:dyDescent="0.25">
      <c r="A43" s="1"/>
    </row>
    <row r="44" spans="1:24" ht="15.75" customHeight="1" x14ac:dyDescent="0.25">
      <c r="A44" s="1"/>
    </row>
    <row r="45" spans="1:24" ht="15.75" customHeight="1" x14ac:dyDescent="0.25">
      <c r="A45" s="1"/>
    </row>
    <row r="46" spans="1:24" ht="15.75" customHeight="1" x14ac:dyDescent="0.25">
      <c r="A46" s="1"/>
    </row>
    <row r="47" spans="1:24" ht="15.75" customHeight="1" x14ac:dyDescent="0.25">
      <c r="A47" s="1"/>
    </row>
    <row r="48" spans="1:24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923C"/>
  </sheetPr>
  <dimension ref="A1:U1000"/>
  <sheetViews>
    <sheetView topLeftCell="A190" zoomScale="70" zoomScaleNormal="70" workbookViewId="0">
      <selection activeCell="C229" sqref="C229"/>
    </sheetView>
  </sheetViews>
  <sheetFormatPr baseColWidth="10" defaultColWidth="12.625" defaultRowHeight="15" customHeight="1" x14ac:dyDescent="0.2"/>
  <cols>
    <col min="1" max="1" width="9.375" customWidth="1"/>
    <col min="2" max="2" width="35.375" customWidth="1"/>
    <col min="3" max="3" width="65.5" customWidth="1"/>
    <col min="4" max="4" width="118.125" customWidth="1"/>
    <col min="5" max="5" width="126.625" customWidth="1"/>
    <col min="6" max="26" width="9.375" customWidth="1"/>
  </cols>
  <sheetData>
    <row r="1" spans="1:21" ht="26.25" x14ac:dyDescent="0.35">
      <c r="A1" s="1"/>
      <c r="B1" s="239" t="s">
        <v>61</v>
      </c>
      <c r="C1" s="240"/>
      <c r="D1" s="24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6.25" x14ac:dyDescent="0.35">
      <c r="A2" s="1"/>
      <c r="B2" s="94"/>
      <c r="C2" s="94"/>
      <c r="D2" s="9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51" x14ac:dyDescent="0.25">
      <c r="A3" s="1"/>
      <c r="B3" s="95"/>
      <c r="C3" s="74" t="s">
        <v>62</v>
      </c>
      <c r="D3" s="74" t="s">
        <v>63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6.25" x14ac:dyDescent="0.25">
      <c r="A4" s="41" t="s">
        <v>64</v>
      </c>
      <c r="B4" s="75" t="s">
        <v>65</v>
      </c>
      <c r="C4" s="96" t="s">
        <v>66</v>
      </c>
      <c r="D4" s="76" t="s">
        <v>67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78.75" x14ac:dyDescent="0.25">
      <c r="A5" s="41" t="s">
        <v>68</v>
      </c>
      <c r="B5" s="77" t="s">
        <v>69</v>
      </c>
      <c r="C5" s="97" t="s">
        <v>70</v>
      </c>
      <c r="D5" s="78" t="s">
        <v>71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52.5" x14ac:dyDescent="0.25">
      <c r="A6" s="41" t="s">
        <v>39</v>
      </c>
      <c r="B6" s="79" t="s">
        <v>72</v>
      </c>
      <c r="C6" s="98" t="s">
        <v>73</v>
      </c>
      <c r="D6" s="99" t="s">
        <v>148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78.75" x14ac:dyDescent="0.25">
      <c r="A7" s="41" t="s">
        <v>74</v>
      </c>
      <c r="B7" s="80" t="s">
        <v>75</v>
      </c>
      <c r="C7" s="97" t="s">
        <v>76</v>
      </c>
      <c r="D7" s="78" t="s">
        <v>147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52.5" x14ac:dyDescent="0.25">
      <c r="A8" s="41" t="s">
        <v>77</v>
      </c>
      <c r="B8" s="81" t="s">
        <v>78</v>
      </c>
      <c r="C8" s="97" t="s">
        <v>79</v>
      </c>
      <c r="D8" s="78" t="s">
        <v>80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0.25" x14ac:dyDescent="0.25">
      <c r="A9" s="41"/>
      <c r="B9" s="41"/>
      <c r="C9" s="42"/>
      <c r="D9" s="4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6.5" x14ac:dyDescent="0.25">
      <c r="A10" s="41"/>
      <c r="B10" s="43"/>
      <c r="C10" s="43"/>
      <c r="D10" s="4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41"/>
      <c r="B11" s="41" t="s">
        <v>81</v>
      </c>
      <c r="C11" s="41" t="s">
        <v>82</v>
      </c>
      <c r="D11" s="41" t="s">
        <v>83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41"/>
      <c r="B12" s="41" t="s">
        <v>84</v>
      </c>
      <c r="C12" s="41" t="s">
        <v>85</v>
      </c>
      <c r="D12" s="41" t="s">
        <v>86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41"/>
      <c r="B13" s="41"/>
      <c r="C13" s="41" t="s">
        <v>87</v>
      </c>
      <c r="D13" s="41" t="s">
        <v>88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41"/>
      <c r="B14" s="41"/>
      <c r="C14" s="41" t="s">
        <v>89</v>
      </c>
      <c r="D14" s="41" t="s">
        <v>90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41"/>
      <c r="B15" s="41"/>
      <c r="C15" s="41" t="s">
        <v>91</v>
      </c>
      <c r="D15" s="41" t="s">
        <v>92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41"/>
      <c r="B16" s="41"/>
      <c r="C16" s="41"/>
      <c r="D16" s="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41"/>
      <c r="B17" s="41"/>
      <c r="C17" s="41"/>
      <c r="D17" s="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4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4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4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4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41"/>
      <c r="B22" s="41"/>
      <c r="C22" s="42"/>
      <c r="D22" s="4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41"/>
      <c r="B23" s="41"/>
      <c r="C23" s="42"/>
      <c r="D23" s="4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41"/>
      <c r="B24" s="41"/>
      <c r="C24" s="42"/>
      <c r="D24" s="4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41"/>
      <c r="B25" s="41"/>
      <c r="C25" s="42"/>
      <c r="D25" s="4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41"/>
      <c r="B26" s="41"/>
      <c r="C26" s="42"/>
      <c r="D26" s="4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41"/>
      <c r="B27" s="41"/>
      <c r="C27" s="42"/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41"/>
      <c r="B28" s="41"/>
      <c r="C28" s="42"/>
      <c r="D28" s="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41"/>
      <c r="B29" s="41"/>
      <c r="C29" s="42"/>
      <c r="D29" s="4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41"/>
      <c r="B30" s="41"/>
      <c r="C30" s="42"/>
      <c r="D30" s="4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41"/>
      <c r="B31" s="41"/>
      <c r="C31" s="42"/>
      <c r="D31" s="4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41"/>
      <c r="B32" s="41"/>
      <c r="C32" s="42"/>
      <c r="D32" s="4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41"/>
      <c r="B33" s="41"/>
      <c r="C33" s="42"/>
      <c r="D33" s="4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41"/>
      <c r="B34" s="41"/>
      <c r="C34" s="42"/>
      <c r="D34" s="4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41"/>
      <c r="B35" s="41"/>
      <c r="C35" s="42"/>
      <c r="D35" s="4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41"/>
      <c r="B36" s="41"/>
      <c r="C36" s="42"/>
      <c r="D36" s="4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41"/>
      <c r="B37" s="41"/>
      <c r="C37" s="42"/>
      <c r="D37" s="4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41"/>
      <c r="B38" s="41"/>
      <c r="C38" s="42"/>
      <c r="D38" s="4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41"/>
      <c r="B39" s="41"/>
      <c r="C39" s="42"/>
      <c r="D39" s="4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41"/>
      <c r="B40" s="41"/>
      <c r="C40" s="42"/>
      <c r="D40" s="4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41"/>
      <c r="B41" s="41"/>
      <c r="C41" s="42"/>
      <c r="D41" s="4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41"/>
      <c r="B42" s="41"/>
      <c r="C42" s="42"/>
      <c r="D42" s="4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41"/>
      <c r="B43" s="41"/>
      <c r="C43" s="42"/>
      <c r="D43" s="4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41"/>
      <c r="B44" s="41"/>
      <c r="C44" s="42"/>
      <c r="D44" s="4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41"/>
      <c r="B45" s="41"/>
      <c r="C45" s="42"/>
      <c r="D45" s="4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41"/>
      <c r="B46" s="41"/>
      <c r="C46" s="42"/>
      <c r="D46" s="4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41"/>
      <c r="B47" s="41"/>
      <c r="C47" s="42"/>
      <c r="D47" s="4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41"/>
      <c r="B48" s="41"/>
      <c r="C48" s="42"/>
      <c r="D48" s="4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41"/>
      <c r="B49" s="41"/>
      <c r="C49" s="42"/>
      <c r="D49" s="4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41"/>
      <c r="B50" s="41"/>
      <c r="C50" s="42"/>
      <c r="D50" s="4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41"/>
      <c r="B51" s="41"/>
      <c r="C51" s="42"/>
      <c r="D51" s="4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41"/>
      <c r="B52" s="44"/>
      <c r="C52" s="45"/>
      <c r="D52" s="45"/>
    </row>
    <row r="53" spans="1:15" ht="15.75" customHeight="1" x14ac:dyDescent="0.25">
      <c r="A53" s="41"/>
      <c r="B53" s="44"/>
      <c r="C53" s="45"/>
      <c r="D53" s="45"/>
    </row>
    <row r="54" spans="1:15" ht="15.75" customHeight="1" x14ac:dyDescent="0.25">
      <c r="A54" s="41"/>
      <c r="B54" s="44"/>
      <c r="C54" s="45"/>
      <c r="D54" s="45"/>
    </row>
    <row r="55" spans="1:15" ht="15.75" customHeight="1" x14ac:dyDescent="0.25">
      <c r="A55" s="41"/>
      <c r="B55" s="44"/>
      <c r="C55" s="45"/>
      <c r="D55" s="45"/>
    </row>
    <row r="56" spans="1:15" ht="15.75" customHeight="1" x14ac:dyDescent="0.25">
      <c r="A56" s="41"/>
      <c r="B56" s="44"/>
      <c r="C56" s="45"/>
      <c r="D56" s="45"/>
    </row>
    <row r="57" spans="1:15" ht="15.75" customHeight="1" x14ac:dyDescent="0.25">
      <c r="A57" s="41"/>
      <c r="B57" s="44"/>
      <c r="C57" s="45"/>
      <c r="D57" s="45"/>
    </row>
    <row r="58" spans="1:15" ht="15.75" customHeight="1" x14ac:dyDescent="0.25">
      <c r="A58" s="41"/>
      <c r="B58" s="44"/>
      <c r="C58" s="45"/>
      <c r="D58" s="45"/>
    </row>
    <row r="59" spans="1:15" ht="15.75" customHeight="1" x14ac:dyDescent="0.25">
      <c r="A59" s="41"/>
      <c r="B59" s="44"/>
      <c r="C59" s="45"/>
      <c r="D59" s="45"/>
    </row>
    <row r="60" spans="1:15" ht="15.75" customHeight="1" x14ac:dyDescent="0.25">
      <c r="A60" s="41"/>
      <c r="B60" s="44"/>
      <c r="C60" s="45"/>
      <c r="D60" s="45"/>
    </row>
    <row r="61" spans="1:15" ht="15.75" customHeight="1" x14ac:dyDescent="0.25">
      <c r="A61" s="41"/>
      <c r="B61" s="44"/>
      <c r="C61" s="45"/>
      <c r="D61" s="45"/>
    </row>
    <row r="62" spans="1:15" ht="15.75" customHeight="1" x14ac:dyDescent="0.25">
      <c r="A62" s="41"/>
      <c r="B62" s="44"/>
      <c r="C62" s="45"/>
      <c r="D62" s="45"/>
    </row>
    <row r="63" spans="1:15" ht="15.75" customHeight="1" x14ac:dyDescent="0.25">
      <c r="A63" s="41"/>
      <c r="B63" s="44"/>
      <c r="C63" s="45"/>
      <c r="D63" s="45"/>
    </row>
    <row r="64" spans="1:15" ht="15.75" customHeight="1" x14ac:dyDescent="0.25">
      <c r="A64" s="41"/>
      <c r="B64" s="44"/>
      <c r="C64" s="45"/>
      <c r="D64" s="45"/>
    </row>
    <row r="65" spans="1:4" ht="15.75" customHeight="1" x14ac:dyDescent="0.25">
      <c r="A65" s="41"/>
      <c r="B65" s="44"/>
      <c r="C65" s="45"/>
      <c r="D65" s="45"/>
    </row>
    <row r="66" spans="1:4" ht="15.75" customHeight="1" x14ac:dyDescent="0.25">
      <c r="A66" s="41"/>
      <c r="B66" s="44"/>
      <c r="C66" s="45"/>
      <c r="D66" s="45"/>
    </row>
    <row r="67" spans="1:4" ht="15.75" customHeight="1" x14ac:dyDescent="0.25">
      <c r="A67" s="41"/>
      <c r="B67" s="44"/>
      <c r="C67" s="45"/>
      <c r="D67" s="45"/>
    </row>
    <row r="68" spans="1:4" ht="15.75" customHeight="1" x14ac:dyDescent="0.25">
      <c r="A68" s="41"/>
      <c r="B68" s="44"/>
      <c r="C68" s="45"/>
      <c r="D68" s="45"/>
    </row>
    <row r="69" spans="1:4" ht="15.75" customHeight="1" x14ac:dyDescent="0.25">
      <c r="A69" s="41"/>
      <c r="B69" s="44"/>
      <c r="C69" s="45"/>
      <c r="D69" s="45"/>
    </row>
    <row r="70" spans="1:4" ht="15.75" customHeight="1" x14ac:dyDescent="0.25">
      <c r="A70" s="41"/>
      <c r="B70" s="44"/>
      <c r="C70" s="45"/>
      <c r="D70" s="45"/>
    </row>
    <row r="71" spans="1:4" ht="15.75" customHeight="1" x14ac:dyDescent="0.25">
      <c r="A71" s="41"/>
      <c r="B71" s="44"/>
      <c r="C71" s="45"/>
      <c r="D71" s="45"/>
    </row>
    <row r="72" spans="1:4" ht="15.75" customHeight="1" x14ac:dyDescent="0.25">
      <c r="A72" s="41"/>
      <c r="B72" s="44"/>
      <c r="C72" s="45"/>
      <c r="D72" s="45"/>
    </row>
    <row r="73" spans="1:4" ht="15.75" customHeight="1" x14ac:dyDescent="0.25">
      <c r="A73" s="41"/>
      <c r="B73" s="44"/>
      <c r="C73" s="45"/>
      <c r="D73" s="45"/>
    </row>
    <row r="74" spans="1:4" ht="15.75" customHeight="1" x14ac:dyDescent="0.25">
      <c r="A74" s="41"/>
      <c r="B74" s="44"/>
      <c r="C74" s="45"/>
      <c r="D74" s="45"/>
    </row>
    <row r="75" spans="1:4" ht="15.75" customHeight="1" x14ac:dyDescent="0.25">
      <c r="A75" s="41"/>
      <c r="B75" s="44"/>
      <c r="C75" s="45"/>
      <c r="D75" s="45"/>
    </row>
    <row r="76" spans="1:4" ht="15.75" customHeight="1" x14ac:dyDescent="0.25">
      <c r="A76" s="41"/>
      <c r="B76" s="44"/>
      <c r="C76" s="45"/>
      <c r="D76" s="45"/>
    </row>
    <row r="77" spans="1:4" ht="15.75" customHeight="1" x14ac:dyDescent="0.25">
      <c r="A77" s="41"/>
      <c r="B77" s="44"/>
      <c r="C77" s="45"/>
      <c r="D77" s="45"/>
    </row>
    <row r="78" spans="1:4" ht="15.75" customHeight="1" x14ac:dyDescent="0.25">
      <c r="A78" s="41"/>
      <c r="B78" s="44"/>
      <c r="C78" s="45"/>
      <c r="D78" s="45"/>
    </row>
    <row r="79" spans="1:4" ht="15.75" customHeight="1" x14ac:dyDescent="0.25">
      <c r="A79" s="41"/>
      <c r="B79" s="44"/>
      <c r="C79" s="45"/>
      <c r="D79" s="45"/>
    </row>
    <row r="80" spans="1:4" ht="15.75" customHeight="1" x14ac:dyDescent="0.25">
      <c r="A80" s="41"/>
      <c r="B80" s="44"/>
      <c r="C80" s="45"/>
      <c r="D80" s="45"/>
    </row>
    <row r="81" spans="1:4" ht="15.75" customHeight="1" x14ac:dyDescent="0.25">
      <c r="A81" s="41"/>
      <c r="B81" s="44"/>
      <c r="C81" s="45"/>
      <c r="D81" s="45"/>
    </row>
    <row r="82" spans="1:4" ht="15.75" customHeight="1" x14ac:dyDescent="0.25">
      <c r="A82" s="41"/>
      <c r="B82" s="44"/>
      <c r="C82" s="45"/>
      <c r="D82" s="45"/>
    </row>
    <row r="83" spans="1:4" ht="15.75" customHeight="1" x14ac:dyDescent="0.25">
      <c r="A83" s="41"/>
      <c r="B83" s="44"/>
      <c r="C83" s="45"/>
      <c r="D83" s="45"/>
    </row>
    <row r="84" spans="1:4" ht="15.75" customHeight="1" x14ac:dyDescent="0.25">
      <c r="A84" s="41"/>
      <c r="B84" s="44"/>
      <c r="C84" s="45"/>
      <c r="D84" s="45"/>
    </row>
    <row r="85" spans="1:4" ht="15.75" customHeight="1" x14ac:dyDescent="0.25">
      <c r="A85" s="41"/>
      <c r="B85" s="44"/>
      <c r="C85" s="45"/>
      <c r="D85" s="45"/>
    </row>
    <row r="86" spans="1:4" ht="15.75" customHeight="1" x14ac:dyDescent="0.25">
      <c r="A86" s="41"/>
      <c r="B86" s="44"/>
      <c r="C86" s="45"/>
      <c r="D86" s="45"/>
    </row>
    <row r="87" spans="1:4" ht="15.75" customHeight="1" x14ac:dyDescent="0.25">
      <c r="A87" s="41"/>
      <c r="B87" s="44"/>
      <c r="C87" s="45"/>
      <c r="D87" s="45"/>
    </row>
    <row r="88" spans="1:4" ht="15.75" customHeight="1" x14ac:dyDescent="0.25">
      <c r="A88" s="41"/>
      <c r="B88" s="44"/>
      <c r="C88" s="45"/>
      <c r="D88" s="45"/>
    </row>
    <row r="89" spans="1:4" ht="15.75" customHeight="1" x14ac:dyDescent="0.25">
      <c r="A89" s="41"/>
      <c r="B89" s="44"/>
      <c r="C89" s="45"/>
      <c r="D89" s="45"/>
    </row>
    <row r="90" spans="1:4" ht="15.75" customHeight="1" x14ac:dyDescent="0.25">
      <c r="A90" s="41"/>
      <c r="B90" s="44"/>
      <c r="C90" s="45"/>
      <c r="D90" s="45"/>
    </row>
    <row r="91" spans="1:4" ht="15.75" customHeight="1" x14ac:dyDescent="0.25">
      <c r="A91" s="41"/>
      <c r="B91" s="44"/>
      <c r="C91" s="45"/>
      <c r="D91" s="45"/>
    </row>
    <row r="92" spans="1:4" ht="15.75" customHeight="1" x14ac:dyDescent="0.25">
      <c r="A92" s="41"/>
      <c r="B92" s="44"/>
      <c r="C92" s="45"/>
      <c r="D92" s="45"/>
    </row>
    <row r="93" spans="1:4" ht="15.75" customHeight="1" x14ac:dyDescent="0.25">
      <c r="A93" s="41"/>
      <c r="B93" s="44"/>
      <c r="C93" s="45"/>
      <c r="D93" s="45"/>
    </row>
    <row r="94" spans="1:4" ht="15.75" customHeight="1" x14ac:dyDescent="0.25">
      <c r="A94" s="41"/>
      <c r="B94" s="44"/>
      <c r="C94" s="45"/>
      <c r="D94" s="45"/>
    </row>
    <row r="95" spans="1:4" ht="15.75" customHeight="1" x14ac:dyDescent="0.25">
      <c r="A95" s="41"/>
      <c r="B95" s="44"/>
      <c r="C95" s="45"/>
      <c r="D95" s="45"/>
    </row>
    <row r="96" spans="1:4" ht="15.75" customHeight="1" x14ac:dyDescent="0.25">
      <c r="A96" s="41"/>
      <c r="B96" s="44"/>
      <c r="C96" s="45"/>
      <c r="D96" s="45"/>
    </row>
    <row r="97" spans="1:4" ht="15.75" customHeight="1" x14ac:dyDescent="0.25">
      <c r="A97" s="41"/>
      <c r="B97" s="44"/>
      <c r="C97" s="45"/>
      <c r="D97" s="45"/>
    </row>
    <row r="98" spans="1:4" ht="15.75" customHeight="1" x14ac:dyDescent="0.25">
      <c r="A98" s="41"/>
      <c r="B98" s="44"/>
      <c r="C98" s="45"/>
      <c r="D98" s="45"/>
    </row>
    <row r="99" spans="1:4" ht="15.75" customHeight="1" x14ac:dyDescent="0.25">
      <c r="A99" s="41"/>
      <c r="B99" s="44"/>
      <c r="C99" s="45"/>
      <c r="D99" s="45"/>
    </row>
    <row r="100" spans="1:4" ht="15.75" customHeight="1" x14ac:dyDescent="0.25">
      <c r="A100" s="41"/>
      <c r="B100" s="44"/>
      <c r="C100" s="45"/>
      <c r="D100" s="45"/>
    </row>
    <row r="101" spans="1:4" ht="15.75" customHeight="1" x14ac:dyDescent="0.25">
      <c r="A101" s="41"/>
      <c r="B101" s="44"/>
      <c r="C101" s="45"/>
      <c r="D101" s="45"/>
    </row>
    <row r="102" spans="1:4" ht="15.75" customHeight="1" x14ac:dyDescent="0.25">
      <c r="A102" s="41"/>
      <c r="B102" s="44"/>
      <c r="C102" s="45"/>
      <c r="D102" s="45"/>
    </row>
    <row r="103" spans="1:4" ht="15.75" customHeight="1" x14ac:dyDescent="0.25">
      <c r="A103" s="41"/>
      <c r="B103" s="44"/>
      <c r="C103" s="45"/>
      <c r="D103" s="45"/>
    </row>
    <row r="104" spans="1:4" ht="15.75" customHeight="1" x14ac:dyDescent="0.25">
      <c r="A104" s="41"/>
      <c r="B104" s="44"/>
      <c r="C104" s="45"/>
      <c r="D104" s="45"/>
    </row>
    <row r="105" spans="1:4" ht="15.75" customHeight="1" x14ac:dyDescent="0.25">
      <c r="A105" s="41"/>
      <c r="B105" s="44"/>
      <c r="C105" s="45"/>
      <c r="D105" s="45"/>
    </row>
    <row r="106" spans="1:4" ht="15.75" customHeight="1" x14ac:dyDescent="0.25">
      <c r="A106" s="41"/>
      <c r="B106" s="44"/>
      <c r="C106" s="45"/>
      <c r="D106" s="45"/>
    </row>
    <row r="107" spans="1:4" ht="15.75" customHeight="1" x14ac:dyDescent="0.25">
      <c r="A107" s="41"/>
      <c r="B107" s="44"/>
      <c r="C107" s="45"/>
      <c r="D107" s="45"/>
    </row>
    <row r="108" spans="1:4" ht="15.75" customHeight="1" x14ac:dyDescent="0.25">
      <c r="A108" s="41"/>
      <c r="B108" s="44"/>
      <c r="C108" s="45"/>
      <c r="D108" s="45"/>
    </row>
    <row r="109" spans="1:4" ht="15.75" customHeight="1" x14ac:dyDescent="0.25">
      <c r="A109" s="41"/>
      <c r="B109" s="44"/>
      <c r="C109" s="45"/>
      <c r="D109" s="45"/>
    </row>
    <row r="110" spans="1:4" ht="15.75" customHeight="1" x14ac:dyDescent="0.25">
      <c r="A110" s="41"/>
      <c r="B110" s="44"/>
      <c r="C110" s="45"/>
      <c r="D110" s="45"/>
    </row>
    <row r="111" spans="1:4" ht="15.75" customHeight="1" x14ac:dyDescent="0.25">
      <c r="A111" s="41"/>
      <c r="B111" s="44"/>
      <c r="C111" s="45"/>
      <c r="D111" s="45"/>
    </row>
    <row r="112" spans="1:4" ht="15.75" customHeight="1" x14ac:dyDescent="0.25">
      <c r="A112" s="41"/>
      <c r="B112" s="44"/>
      <c r="C112" s="45"/>
      <c r="D112" s="45"/>
    </row>
    <row r="113" spans="1:4" ht="15.75" customHeight="1" x14ac:dyDescent="0.25">
      <c r="A113" s="41"/>
      <c r="B113" s="44"/>
      <c r="C113" s="45"/>
      <c r="D113" s="45"/>
    </row>
    <row r="114" spans="1:4" ht="15.75" customHeight="1" x14ac:dyDescent="0.25">
      <c r="A114" s="41"/>
      <c r="B114" s="44"/>
      <c r="C114" s="45"/>
      <c r="D114" s="45"/>
    </row>
    <row r="115" spans="1:4" ht="15.75" customHeight="1" x14ac:dyDescent="0.25">
      <c r="A115" s="41"/>
      <c r="B115" s="44"/>
      <c r="C115" s="45"/>
      <c r="D115" s="45"/>
    </row>
    <row r="116" spans="1:4" ht="15.75" customHeight="1" x14ac:dyDescent="0.25">
      <c r="A116" s="41"/>
      <c r="B116" s="44"/>
      <c r="C116" s="45"/>
      <c r="D116" s="45"/>
    </row>
    <row r="117" spans="1:4" ht="15.75" customHeight="1" x14ac:dyDescent="0.25">
      <c r="A117" s="41"/>
      <c r="B117" s="44"/>
      <c r="C117" s="45"/>
      <c r="D117" s="45"/>
    </row>
    <row r="118" spans="1:4" ht="15.75" customHeight="1" x14ac:dyDescent="0.25">
      <c r="A118" s="41"/>
      <c r="B118" s="44"/>
      <c r="C118" s="45"/>
      <c r="D118" s="45"/>
    </row>
    <row r="119" spans="1:4" ht="15.75" customHeight="1" x14ac:dyDescent="0.25">
      <c r="A119" s="41"/>
      <c r="B119" s="44"/>
      <c r="C119" s="45"/>
      <c r="D119" s="45"/>
    </row>
    <row r="120" spans="1:4" ht="15.75" customHeight="1" x14ac:dyDescent="0.25">
      <c r="A120" s="41"/>
      <c r="B120" s="44"/>
      <c r="C120" s="45"/>
      <c r="D120" s="45"/>
    </row>
    <row r="121" spans="1:4" ht="15.75" customHeight="1" x14ac:dyDescent="0.25">
      <c r="A121" s="41"/>
      <c r="B121" s="44"/>
      <c r="C121" s="45"/>
      <c r="D121" s="45"/>
    </row>
    <row r="122" spans="1:4" ht="15.75" customHeight="1" x14ac:dyDescent="0.25">
      <c r="A122" s="41"/>
      <c r="B122" s="44"/>
      <c r="C122" s="45"/>
      <c r="D122" s="45"/>
    </row>
    <row r="123" spans="1:4" ht="15.75" customHeight="1" x14ac:dyDescent="0.25">
      <c r="A123" s="41"/>
      <c r="B123" s="44"/>
      <c r="C123" s="45"/>
      <c r="D123" s="45"/>
    </row>
    <row r="124" spans="1:4" ht="15.75" customHeight="1" x14ac:dyDescent="0.25">
      <c r="A124" s="41"/>
      <c r="B124" s="44"/>
      <c r="C124" s="45"/>
      <c r="D124" s="45"/>
    </row>
    <row r="125" spans="1:4" ht="15.75" customHeight="1" x14ac:dyDescent="0.25">
      <c r="A125" s="41"/>
      <c r="B125" s="44"/>
      <c r="C125" s="45"/>
      <c r="D125" s="45"/>
    </row>
    <row r="126" spans="1:4" ht="15.75" customHeight="1" x14ac:dyDescent="0.25">
      <c r="A126" s="41"/>
      <c r="B126" s="44"/>
      <c r="C126" s="45"/>
      <c r="D126" s="45"/>
    </row>
    <row r="127" spans="1:4" ht="15.75" customHeight="1" x14ac:dyDescent="0.25">
      <c r="A127" s="41"/>
      <c r="B127" s="44"/>
      <c r="C127" s="45"/>
      <c r="D127" s="45"/>
    </row>
    <row r="128" spans="1:4" ht="15.75" customHeight="1" x14ac:dyDescent="0.25">
      <c r="A128" s="41"/>
      <c r="B128" s="44"/>
      <c r="C128" s="45"/>
      <c r="D128" s="45"/>
    </row>
    <row r="129" spans="1:4" ht="15.75" customHeight="1" x14ac:dyDescent="0.25">
      <c r="A129" s="41"/>
      <c r="B129" s="44"/>
      <c r="C129" s="45"/>
      <c r="D129" s="45"/>
    </row>
    <row r="130" spans="1:4" ht="15.75" customHeight="1" x14ac:dyDescent="0.25">
      <c r="A130" s="41"/>
      <c r="B130" s="44"/>
      <c r="C130" s="45"/>
      <c r="D130" s="45"/>
    </row>
    <row r="131" spans="1:4" ht="15.75" customHeight="1" x14ac:dyDescent="0.25">
      <c r="A131" s="41"/>
      <c r="B131" s="44"/>
      <c r="C131" s="45"/>
      <c r="D131" s="45"/>
    </row>
    <row r="132" spans="1:4" ht="15.75" customHeight="1" x14ac:dyDescent="0.25">
      <c r="A132" s="41"/>
      <c r="B132" s="44"/>
      <c r="C132" s="45"/>
      <c r="D132" s="45"/>
    </row>
    <row r="133" spans="1:4" ht="15.75" customHeight="1" x14ac:dyDescent="0.25">
      <c r="A133" s="41"/>
      <c r="B133" s="44"/>
      <c r="C133" s="45"/>
      <c r="D133" s="45"/>
    </row>
    <row r="134" spans="1:4" ht="15.75" customHeight="1" x14ac:dyDescent="0.25">
      <c r="A134" s="41"/>
      <c r="B134" s="44"/>
      <c r="C134" s="45"/>
      <c r="D134" s="45"/>
    </row>
    <row r="135" spans="1:4" ht="15.75" customHeight="1" x14ac:dyDescent="0.25">
      <c r="A135" s="41"/>
      <c r="B135" s="44"/>
      <c r="C135" s="45"/>
      <c r="D135" s="45"/>
    </row>
    <row r="136" spans="1:4" ht="15.75" customHeight="1" x14ac:dyDescent="0.25">
      <c r="A136" s="41"/>
      <c r="B136" s="44"/>
      <c r="C136" s="45"/>
      <c r="D136" s="45"/>
    </row>
    <row r="137" spans="1:4" ht="15.75" customHeight="1" x14ac:dyDescent="0.25">
      <c r="A137" s="41"/>
      <c r="B137" s="44"/>
      <c r="C137" s="45"/>
      <c r="D137" s="45"/>
    </row>
    <row r="138" spans="1:4" ht="15.75" customHeight="1" x14ac:dyDescent="0.25">
      <c r="A138" s="41"/>
      <c r="B138" s="44"/>
      <c r="C138" s="45"/>
      <c r="D138" s="45"/>
    </row>
    <row r="139" spans="1:4" ht="15.75" customHeight="1" x14ac:dyDescent="0.25">
      <c r="A139" s="41"/>
      <c r="B139" s="44"/>
      <c r="C139" s="45"/>
      <c r="D139" s="45"/>
    </row>
    <row r="140" spans="1:4" ht="15.75" customHeight="1" x14ac:dyDescent="0.25">
      <c r="A140" s="41"/>
      <c r="B140" s="44"/>
      <c r="C140" s="45"/>
      <c r="D140" s="45"/>
    </row>
    <row r="141" spans="1:4" ht="15.75" customHeight="1" x14ac:dyDescent="0.25">
      <c r="A141" s="41"/>
      <c r="B141" s="44"/>
      <c r="C141" s="45"/>
      <c r="D141" s="45"/>
    </row>
    <row r="142" spans="1:4" ht="15.75" customHeight="1" x14ac:dyDescent="0.25">
      <c r="A142" s="41"/>
      <c r="B142" s="44"/>
      <c r="C142" s="45"/>
      <c r="D142" s="45"/>
    </row>
    <row r="143" spans="1:4" ht="15.75" customHeight="1" x14ac:dyDescent="0.25">
      <c r="A143" s="41"/>
      <c r="B143" s="44"/>
      <c r="C143" s="45"/>
      <c r="D143" s="45"/>
    </row>
    <row r="144" spans="1:4" ht="15.75" customHeight="1" x14ac:dyDescent="0.25">
      <c r="A144" s="41"/>
      <c r="B144" s="44"/>
      <c r="C144" s="45"/>
      <c r="D144" s="45"/>
    </row>
    <row r="145" spans="1:4" ht="15.75" customHeight="1" x14ac:dyDescent="0.25">
      <c r="A145" s="41"/>
      <c r="B145" s="44"/>
      <c r="C145" s="45"/>
      <c r="D145" s="45"/>
    </row>
    <row r="146" spans="1:4" ht="15.75" customHeight="1" x14ac:dyDescent="0.25">
      <c r="A146" s="41"/>
      <c r="B146" s="44"/>
      <c r="C146" s="45"/>
      <c r="D146" s="45"/>
    </row>
    <row r="147" spans="1:4" ht="15.75" customHeight="1" x14ac:dyDescent="0.25">
      <c r="A147" s="41"/>
      <c r="B147" s="44"/>
      <c r="C147" s="45"/>
      <c r="D147" s="45"/>
    </row>
    <row r="148" spans="1:4" ht="15.75" customHeight="1" x14ac:dyDescent="0.25">
      <c r="A148" s="41"/>
      <c r="B148" s="44"/>
      <c r="C148" s="45"/>
      <c r="D148" s="45"/>
    </row>
    <row r="149" spans="1:4" ht="15.75" customHeight="1" x14ac:dyDescent="0.25">
      <c r="A149" s="41"/>
      <c r="B149" s="44"/>
      <c r="C149" s="45"/>
      <c r="D149" s="45"/>
    </row>
    <row r="150" spans="1:4" ht="15.75" customHeight="1" x14ac:dyDescent="0.25">
      <c r="A150" s="41"/>
      <c r="B150" s="44"/>
      <c r="C150" s="45"/>
      <c r="D150" s="45"/>
    </row>
    <row r="151" spans="1:4" ht="15.75" customHeight="1" x14ac:dyDescent="0.25">
      <c r="A151" s="41"/>
      <c r="B151" s="44"/>
      <c r="C151" s="45"/>
      <c r="D151" s="45"/>
    </row>
    <row r="152" spans="1:4" ht="15.75" customHeight="1" x14ac:dyDescent="0.25">
      <c r="A152" s="41"/>
      <c r="B152" s="44"/>
      <c r="C152" s="45"/>
      <c r="D152" s="45"/>
    </row>
    <row r="153" spans="1:4" ht="15.75" customHeight="1" x14ac:dyDescent="0.25">
      <c r="A153" s="41"/>
      <c r="B153" s="44"/>
      <c r="C153" s="45"/>
      <c r="D153" s="45"/>
    </row>
    <row r="154" spans="1:4" ht="15.75" customHeight="1" x14ac:dyDescent="0.25">
      <c r="A154" s="41"/>
      <c r="B154" s="44"/>
      <c r="C154" s="45"/>
      <c r="D154" s="45"/>
    </row>
    <row r="155" spans="1:4" ht="15.75" customHeight="1" x14ac:dyDescent="0.25">
      <c r="A155" s="41"/>
      <c r="B155" s="44"/>
      <c r="C155" s="45"/>
      <c r="D155" s="45"/>
    </row>
    <row r="156" spans="1:4" ht="15.75" customHeight="1" x14ac:dyDescent="0.25">
      <c r="A156" s="41"/>
      <c r="B156" s="44"/>
      <c r="C156" s="45"/>
      <c r="D156" s="45"/>
    </row>
    <row r="157" spans="1:4" ht="15.75" customHeight="1" x14ac:dyDescent="0.25">
      <c r="A157" s="41"/>
      <c r="B157" s="44"/>
      <c r="C157" s="45"/>
      <c r="D157" s="45"/>
    </row>
    <row r="158" spans="1:4" ht="15.75" customHeight="1" x14ac:dyDescent="0.25">
      <c r="A158" s="41"/>
      <c r="B158" s="44"/>
      <c r="C158" s="45"/>
      <c r="D158" s="45"/>
    </row>
    <row r="159" spans="1:4" ht="15.75" customHeight="1" x14ac:dyDescent="0.25">
      <c r="A159" s="41"/>
      <c r="B159" s="44"/>
      <c r="C159" s="45"/>
      <c r="D159" s="45"/>
    </row>
    <row r="160" spans="1:4" ht="15.75" customHeight="1" x14ac:dyDescent="0.25">
      <c r="A160" s="41"/>
      <c r="B160" s="44"/>
      <c r="C160" s="45"/>
      <c r="D160" s="45"/>
    </row>
    <row r="161" spans="1:4" ht="15.75" customHeight="1" x14ac:dyDescent="0.25">
      <c r="A161" s="41"/>
      <c r="B161" s="44"/>
      <c r="C161" s="45"/>
      <c r="D161" s="45"/>
    </row>
    <row r="162" spans="1:4" ht="15.75" customHeight="1" x14ac:dyDescent="0.25">
      <c r="A162" s="41"/>
      <c r="B162" s="44"/>
      <c r="C162" s="45"/>
      <c r="D162" s="45"/>
    </row>
    <row r="163" spans="1:4" ht="15.75" customHeight="1" x14ac:dyDescent="0.25">
      <c r="A163" s="41"/>
      <c r="B163" s="44"/>
      <c r="C163" s="45"/>
      <c r="D163" s="45"/>
    </row>
    <row r="164" spans="1:4" ht="15.75" customHeight="1" x14ac:dyDescent="0.25">
      <c r="A164" s="41"/>
      <c r="B164" s="44"/>
      <c r="C164" s="45"/>
      <c r="D164" s="45"/>
    </row>
    <row r="165" spans="1:4" ht="15.75" customHeight="1" x14ac:dyDescent="0.25">
      <c r="A165" s="41"/>
      <c r="B165" s="44"/>
      <c r="C165" s="45"/>
      <c r="D165" s="45"/>
    </row>
    <row r="166" spans="1:4" ht="15.75" customHeight="1" x14ac:dyDescent="0.25">
      <c r="A166" s="41"/>
      <c r="B166" s="44"/>
      <c r="C166" s="45"/>
      <c r="D166" s="45"/>
    </row>
    <row r="167" spans="1:4" ht="15.75" customHeight="1" x14ac:dyDescent="0.25">
      <c r="A167" s="41"/>
      <c r="B167" s="44"/>
      <c r="C167" s="45"/>
      <c r="D167" s="45"/>
    </row>
    <row r="168" spans="1:4" ht="15.75" customHeight="1" x14ac:dyDescent="0.25">
      <c r="A168" s="41"/>
      <c r="B168" s="44"/>
      <c r="C168" s="45"/>
      <c r="D168" s="45"/>
    </row>
    <row r="169" spans="1:4" ht="15.75" customHeight="1" x14ac:dyDescent="0.25">
      <c r="A169" s="41"/>
      <c r="B169" s="44"/>
      <c r="C169" s="45"/>
      <c r="D169" s="45"/>
    </row>
    <row r="170" spans="1:4" ht="15.75" customHeight="1" x14ac:dyDescent="0.25">
      <c r="A170" s="41"/>
      <c r="B170" s="44"/>
      <c r="C170" s="45"/>
      <c r="D170" s="45"/>
    </row>
    <row r="171" spans="1:4" ht="15.75" customHeight="1" x14ac:dyDescent="0.25">
      <c r="A171" s="41"/>
      <c r="B171" s="44"/>
      <c r="C171" s="45"/>
      <c r="D171" s="45"/>
    </row>
    <row r="172" spans="1:4" ht="15.75" customHeight="1" x14ac:dyDescent="0.25">
      <c r="A172" s="41"/>
      <c r="B172" s="44"/>
      <c r="C172" s="45"/>
      <c r="D172" s="45"/>
    </row>
    <row r="173" spans="1:4" ht="15.75" customHeight="1" x14ac:dyDescent="0.25">
      <c r="A173" s="41"/>
      <c r="B173" s="44"/>
      <c r="C173" s="45"/>
      <c r="D173" s="45"/>
    </row>
    <row r="174" spans="1:4" ht="15.75" customHeight="1" x14ac:dyDescent="0.25">
      <c r="A174" s="41"/>
      <c r="B174" s="44"/>
      <c r="C174" s="45"/>
      <c r="D174" s="45"/>
    </row>
    <row r="175" spans="1:4" ht="15.75" customHeight="1" x14ac:dyDescent="0.25">
      <c r="A175" s="41"/>
      <c r="B175" s="44"/>
      <c r="C175" s="45"/>
      <c r="D175" s="45"/>
    </row>
    <row r="176" spans="1:4" ht="15.75" customHeight="1" x14ac:dyDescent="0.25">
      <c r="A176" s="41"/>
      <c r="B176" s="44"/>
      <c r="C176" s="45"/>
      <c r="D176" s="45"/>
    </row>
    <row r="177" spans="1:4" ht="15.75" customHeight="1" x14ac:dyDescent="0.25">
      <c r="A177" s="41"/>
      <c r="B177" s="44"/>
      <c r="C177" s="45"/>
      <c r="D177" s="45"/>
    </row>
    <row r="178" spans="1:4" ht="15.75" customHeight="1" x14ac:dyDescent="0.25">
      <c r="A178" s="41"/>
      <c r="B178" s="44"/>
      <c r="C178" s="45"/>
      <c r="D178" s="45"/>
    </row>
    <row r="179" spans="1:4" ht="15.75" customHeight="1" x14ac:dyDescent="0.25">
      <c r="A179" s="41"/>
      <c r="B179" s="44"/>
      <c r="C179" s="45"/>
      <c r="D179" s="45"/>
    </row>
    <row r="180" spans="1:4" ht="15.75" customHeight="1" x14ac:dyDescent="0.25">
      <c r="A180" s="41"/>
      <c r="B180" s="44"/>
      <c r="C180" s="45"/>
      <c r="D180" s="45"/>
    </row>
    <row r="181" spans="1:4" ht="15.75" customHeight="1" x14ac:dyDescent="0.25">
      <c r="A181" s="41"/>
      <c r="B181" s="44"/>
      <c r="C181" s="45"/>
      <c r="D181" s="45"/>
    </row>
    <row r="182" spans="1:4" ht="15.75" customHeight="1" x14ac:dyDescent="0.25">
      <c r="A182" s="41"/>
      <c r="B182" s="44"/>
      <c r="C182" s="45"/>
      <c r="D182" s="45"/>
    </row>
    <row r="183" spans="1:4" ht="15.75" customHeight="1" x14ac:dyDescent="0.25">
      <c r="A183" s="41"/>
      <c r="B183" s="44"/>
      <c r="C183" s="45"/>
      <c r="D183" s="45"/>
    </row>
    <row r="184" spans="1:4" ht="15.75" customHeight="1" x14ac:dyDescent="0.25">
      <c r="A184" s="41"/>
      <c r="B184" s="44"/>
      <c r="C184" s="45"/>
      <c r="D184" s="45"/>
    </row>
    <row r="185" spans="1:4" ht="15.75" customHeight="1" x14ac:dyDescent="0.25">
      <c r="A185" s="41"/>
      <c r="B185" s="44"/>
      <c r="C185" s="45"/>
      <c r="D185" s="45"/>
    </row>
    <row r="186" spans="1:4" ht="15.75" customHeight="1" x14ac:dyDescent="0.25">
      <c r="A186" s="41"/>
      <c r="B186" s="44"/>
      <c r="C186" s="45"/>
      <c r="D186" s="45"/>
    </row>
    <row r="187" spans="1:4" ht="15.75" customHeight="1" x14ac:dyDescent="0.25">
      <c r="A187" s="41"/>
      <c r="B187" s="44"/>
      <c r="C187" s="45"/>
      <c r="D187" s="45"/>
    </row>
    <row r="188" spans="1:4" ht="15.75" customHeight="1" x14ac:dyDescent="0.25">
      <c r="A188" s="41"/>
      <c r="B188" s="44"/>
      <c r="C188" s="45"/>
      <c r="D188" s="45"/>
    </row>
    <row r="189" spans="1:4" ht="15.75" customHeight="1" x14ac:dyDescent="0.25">
      <c r="A189" s="41"/>
      <c r="B189" s="44"/>
      <c r="C189" s="45"/>
      <c r="D189" s="45"/>
    </row>
    <row r="190" spans="1:4" ht="15.75" customHeight="1" x14ac:dyDescent="0.25">
      <c r="A190" s="41"/>
      <c r="B190" s="44"/>
      <c r="C190" s="45"/>
      <c r="D190" s="45"/>
    </row>
    <row r="191" spans="1:4" ht="15.75" customHeight="1" x14ac:dyDescent="0.25">
      <c r="A191" s="41"/>
      <c r="B191" s="44"/>
      <c r="C191" s="45"/>
      <c r="D191" s="45"/>
    </row>
    <row r="192" spans="1:4" ht="15.75" customHeight="1" x14ac:dyDescent="0.25">
      <c r="A192" s="41"/>
      <c r="B192" s="44"/>
      <c r="C192" s="45"/>
      <c r="D192" s="45"/>
    </row>
    <row r="193" spans="1:4" ht="15.75" customHeight="1" x14ac:dyDescent="0.25">
      <c r="A193" s="41"/>
      <c r="B193" s="44"/>
      <c r="C193" s="45"/>
      <c r="D193" s="45"/>
    </row>
    <row r="194" spans="1:4" ht="15.75" customHeight="1" x14ac:dyDescent="0.25">
      <c r="A194" s="41"/>
      <c r="B194" s="44"/>
      <c r="C194" s="45"/>
      <c r="D194" s="45"/>
    </row>
    <row r="195" spans="1:4" ht="15.75" customHeight="1" x14ac:dyDescent="0.25">
      <c r="A195" s="41"/>
      <c r="B195" s="44"/>
      <c r="C195" s="45"/>
      <c r="D195" s="45"/>
    </row>
    <row r="196" spans="1:4" ht="15.75" customHeight="1" x14ac:dyDescent="0.25">
      <c r="A196" s="41"/>
      <c r="B196" s="44"/>
      <c r="C196" s="45"/>
      <c r="D196" s="45"/>
    </row>
    <row r="197" spans="1:4" ht="15.75" customHeight="1" x14ac:dyDescent="0.25">
      <c r="A197" s="41"/>
      <c r="B197" s="44"/>
      <c r="C197" s="45"/>
      <c r="D197" s="45"/>
    </row>
    <row r="198" spans="1:4" ht="15.75" customHeight="1" x14ac:dyDescent="0.25">
      <c r="A198" s="41"/>
      <c r="B198" s="44"/>
      <c r="C198" s="45"/>
      <c r="D198" s="45"/>
    </row>
    <row r="199" spans="1:4" ht="15.75" customHeight="1" x14ac:dyDescent="0.25">
      <c r="A199" s="41"/>
      <c r="B199" s="44"/>
      <c r="C199" s="45"/>
      <c r="D199" s="45"/>
    </row>
    <row r="200" spans="1:4" ht="15.75" customHeight="1" x14ac:dyDescent="0.25">
      <c r="A200" s="41"/>
      <c r="B200" s="44"/>
      <c r="C200" s="45"/>
      <c r="D200" s="45"/>
    </row>
    <row r="201" spans="1:4" ht="15.75" customHeight="1" x14ac:dyDescent="0.25">
      <c r="A201" s="41"/>
      <c r="B201" s="44"/>
      <c r="C201" s="45"/>
      <c r="D201" s="45"/>
    </row>
    <row r="202" spans="1:4" ht="15.75" customHeight="1" x14ac:dyDescent="0.25">
      <c r="A202" s="41"/>
      <c r="B202" s="44"/>
      <c r="C202" s="45"/>
      <c r="D202" s="45"/>
    </row>
    <row r="203" spans="1:4" ht="15.75" customHeight="1" x14ac:dyDescent="0.25">
      <c r="A203" s="41"/>
      <c r="B203" s="44"/>
      <c r="C203" s="45"/>
      <c r="D203" s="45"/>
    </row>
    <row r="204" spans="1:4" ht="15.75" customHeight="1" x14ac:dyDescent="0.25">
      <c r="A204" s="41"/>
      <c r="B204" s="44"/>
      <c r="C204" s="45"/>
      <c r="D204" s="45"/>
    </row>
    <row r="205" spans="1:4" ht="15.75" customHeight="1" x14ac:dyDescent="0.25">
      <c r="A205" s="41"/>
      <c r="B205" s="44"/>
      <c r="C205" s="45"/>
      <c r="D205" s="45"/>
    </row>
    <row r="206" spans="1:4" ht="15.75" customHeight="1" x14ac:dyDescent="0.25">
      <c r="A206" s="41"/>
      <c r="B206" s="44"/>
      <c r="C206" s="45"/>
      <c r="D206" s="45"/>
    </row>
    <row r="207" spans="1:4" ht="15.75" customHeight="1" x14ac:dyDescent="0.25">
      <c r="A207" s="41"/>
      <c r="B207" s="44"/>
      <c r="C207" s="45"/>
      <c r="D207" s="45"/>
    </row>
    <row r="208" spans="1:4" ht="15.75" customHeight="1" x14ac:dyDescent="0.25">
      <c r="A208" s="1"/>
      <c r="B208" s="44"/>
      <c r="C208" s="44"/>
      <c r="D208" s="44"/>
    </row>
    <row r="209" spans="1:8" ht="15.75" customHeight="1" x14ac:dyDescent="0.25">
      <c r="A209" s="1"/>
      <c r="B209" s="46" t="s">
        <v>93</v>
      </c>
      <c r="C209" s="46" t="s">
        <v>94</v>
      </c>
      <c r="D209" s="47" t="s">
        <v>93</v>
      </c>
      <c r="E209" s="47"/>
    </row>
    <row r="210" spans="1:8" ht="15.75" customHeight="1" x14ac:dyDescent="0.35">
      <c r="A210" s="1"/>
      <c r="B210" s="48" t="s">
        <v>95</v>
      </c>
      <c r="C210" s="48" t="s">
        <v>96</v>
      </c>
      <c r="D210" s="49" t="s">
        <v>95</v>
      </c>
      <c r="F210" s="49" t="str">
        <f t="shared" ref="F210:F215" si="0">IF(NOT(ISBLANK(D210)),D210,IF(NOT(ISBLANK(E210)),"     "&amp;E210,FALSE))</f>
        <v>Afectación Económica o presupuestal</v>
      </c>
      <c r="G210" s="49" t="s">
        <v>95</v>
      </c>
      <c r="H210" s="49" t="str">
        <f ca="1">IF(NOT(ISERROR(MATCH(G210,ANCHORARRAY(B221),0))),F223&amp;"Por favor no seleccionar los criterios de impacto",G210)</f>
        <v>Afectación Económica o presupuestal</v>
      </c>
    </row>
    <row r="211" spans="1:8" ht="15.75" customHeight="1" x14ac:dyDescent="0.35">
      <c r="A211" s="1"/>
      <c r="B211" s="48" t="s">
        <v>95</v>
      </c>
      <c r="C211" s="48" t="s">
        <v>70</v>
      </c>
      <c r="E211" s="49" t="s">
        <v>96</v>
      </c>
      <c r="F211" s="49" t="str">
        <f t="shared" si="0"/>
        <v xml:space="preserve">     Afectación menor a 10 SMLMV .</v>
      </c>
    </row>
    <row r="212" spans="1:8" ht="15.75" customHeight="1" x14ac:dyDescent="0.35">
      <c r="A212" s="1"/>
      <c r="B212" s="48" t="s">
        <v>95</v>
      </c>
      <c r="C212" s="48" t="s">
        <v>73</v>
      </c>
      <c r="E212" s="49" t="s">
        <v>70</v>
      </c>
      <c r="F212" s="49" t="str">
        <f t="shared" si="0"/>
        <v xml:space="preserve">     Entre 10 y 50 SMLMV </v>
      </c>
    </row>
    <row r="213" spans="1:8" ht="15.75" customHeight="1" x14ac:dyDescent="0.35">
      <c r="A213" s="1"/>
      <c r="B213" s="48" t="s">
        <v>95</v>
      </c>
      <c r="C213" s="48" t="s">
        <v>76</v>
      </c>
      <c r="E213" s="49" t="s">
        <v>73</v>
      </c>
      <c r="F213" s="49" t="str">
        <f t="shared" si="0"/>
        <v xml:space="preserve">     Entre 50 y 100 SMLMV </v>
      </c>
    </row>
    <row r="214" spans="1:8" ht="15.75" customHeight="1" x14ac:dyDescent="0.35">
      <c r="A214" s="1"/>
      <c r="B214" s="48" t="s">
        <v>95</v>
      </c>
      <c r="C214" s="48" t="s">
        <v>79</v>
      </c>
      <c r="E214" s="49" t="s">
        <v>76</v>
      </c>
      <c r="F214" s="49" t="str">
        <f t="shared" si="0"/>
        <v xml:space="preserve">     Entre 100 y 500 SMLMV </v>
      </c>
    </row>
    <row r="215" spans="1:8" ht="15.75" customHeight="1" x14ac:dyDescent="0.35">
      <c r="A215" s="1"/>
      <c r="B215" s="48"/>
      <c r="C215" s="48"/>
      <c r="E215" s="49" t="s">
        <v>79</v>
      </c>
      <c r="F215" s="49" t="str">
        <f t="shared" si="0"/>
        <v xml:space="preserve">     Mayor a 500 SMLMV </v>
      </c>
    </row>
    <row r="216" spans="1:8" ht="15.75" customHeight="1" x14ac:dyDescent="0.35">
      <c r="A216" s="1"/>
      <c r="B216" s="48"/>
      <c r="C216" s="48"/>
      <c r="D216" s="49"/>
      <c r="F216" s="49"/>
    </row>
    <row r="217" spans="1:8" ht="15.75" customHeight="1" x14ac:dyDescent="0.35">
      <c r="A217" s="1"/>
      <c r="B217" s="48"/>
      <c r="C217" s="48"/>
      <c r="E217" s="49"/>
      <c r="F217" s="49"/>
    </row>
    <row r="218" spans="1:8" ht="15.75" customHeight="1" x14ac:dyDescent="0.35">
      <c r="A218" s="1"/>
      <c r="B218" s="48"/>
      <c r="C218" s="48"/>
      <c r="E218" s="49"/>
      <c r="F218" s="49"/>
    </row>
    <row r="219" spans="1:8" ht="15.75" customHeight="1" x14ac:dyDescent="0.35">
      <c r="A219" s="1"/>
      <c r="B219" s="48"/>
      <c r="C219" s="48"/>
      <c r="E219" s="49"/>
      <c r="F219" s="49"/>
    </row>
    <row r="220" spans="1:8" ht="15.75" customHeight="1" x14ac:dyDescent="0.25">
      <c r="A220" s="1"/>
      <c r="B220" s="50"/>
      <c r="C220" s="50"/>
      <c r="E220" s="49"/>
      <c r="F220" s="49"/>
    </row>
    <row r="221" spans="1:8" ht="15.75" customHeight="1" x14ac:dyDescent="0.25">
      <c r="A221" s="1"/>
      <c r="B221" s="50"/>
      <c r="C221" s="50"/>
      <c r="D221" s="71" t="s">
        <v>170</v>
      </c>
      <c r="E221" s="47" t="s">
        <v>127</v>
      </c>
      <c r="F221" s="49"/>
    </row>
    <row r="222" spans="1:8" ht="15.75" customHeight="1" x14ac:dyDescent="0.25">
      <c r="A222" s="1"/>
      <c r="B222" s="50" t="str">
        <f ca="1">IFERROR(__xludf.DUMMYFUNCTION("""COMPUTED_VALUE"""),"Afectación Económica o presupuestal")</f>
        <v>Afectación Económica o presupuestal</v>
      </c>
      <c r="C222" s="50"/>
      <c r="D222" s="71" t="s">
        <v>169</v>
      </c>
      <c r="E222" s="71" t="s">
        <v>171</v>
      </c>
    </row>
    <row r="223" spans="1:8" ht="15.75" customHeight="1" x14ac:dyDescent="0.25">
      <c r="B223" s="50"/>
      <c r="C223" s="50"/>
      <c r="D223" s="71" t="s">
        <v>168</v>
      </c>
      <c r="E223" s="71" t="s">
        <v>172</v>
      </c>
      <c r="F223" s="51"/>
    </row>
    <row r="224" spans="1:8" ht="15.75" customHeight="1" x14ac:dyDescent="0.25">
      <c r="B224" s="47"/>
      <c r="C224" s="47"/>
      <c r="F224" s="51"/>
    </row>
    <row r="225" spans="2:4" ht="15.75" customHeight="1" x14ac:dyDescent="0.25">
      <c r="B225" s="47"/>
      <c r="C225" s="47"/>
    </row>
    <row r="226" spans="2:4" ht="15.75" customHeight="1" x14ac:dyDescent="0.25">
      <c r="B226" s="47"/>
      <c r="C226" s="47"/>
    </row>
    <row r="227" spans="2:4" ht="15.75" customHeight="1" x14ac:dyDescent="0.25">
      <c r="B227" s="47"/>
      <c r="C227" s="47"/>
      <c r="D227" s="47"/>
    </row>
    <row r="228" spans="2:4" ht="15.75" customHeight="1" x14ac:dyDescent="0.25">
      <c r="B228" s="47"/>
      <c r="C228" s="47"/>
      <c r="D228" s="47"/>
    </row>
    <row r="229" spans="2:4" ht="15.75" customHeight="1" x14ac:dyDescent="0.25">
      <c r="B229" s="47"/>
      <c r="C229" s="47"/>
      <c r="D229" s="47"/>
    </row>
    <row r="230" spans="2:4" ht="15.75" customHeight="1" x14ac:dyDescent="0.25">
      <c r="B230" s="47"/>
      <c r="C230" s="47"/>
      <c r="D230" s="47"/>
    </row>
    <row r="231" spans="2:4" ht="15.75" customHeight="1" x14ac:dyDescent="0.25">
      <c r="B231" s="47"/>
      <c r="C231" s="47"/>
      <c r="D231" s="47"/>
    </row>
    <row r="232" spans="2:4" ht="15.75" customHeight="1" x14ac:dyDescent="0.25">
      <c r="B232" s="47"/>
      <c r="C232" s="47"/>
      <c r="D232" s="47"/>
    </row>
    <row r="233" spans="2:4" ht="15.75" customHeight="1" x14ac:dyDescent="0.2"/>
    <row r="234" spans="2:4" ht="15.75" customHeight="1" x14ac:dyDescent="0.2"/>
    <row r="235" spans="2:4" ht="15.75" customHeight="1" x14ac:dyDescent="0.2"/>
    <row r="236" spans="2:4" ht="15.75" customHeight="1" x14ac:dyDescent="0.2"/>
    <row r="237" spans="2:4" ht="15.75" customHeight="1" x14ac:dyDescent="0.2"/>
    <row r="238" spans="2:4" ht="15.75" customHeight="1" x14ac:dyDescent="0.2"/>
    <row r="239" spans="2:4" ht="15.75" customHeight="1" x14ac:dyDescent="0.2"/>
    <row r="240" spans="2: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dataValidations count="1">
    <dataValidation type="list" allowBlank="1" showErrorMessage="1" sqref="G210">
      <formula1>$F$210:$F$221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F497A"/>
  </sheetPr>
  <dimension ref="A1:Z1000"/>
  <sheetViews>
    <sheetView workbookViewId="0">
      <selection activeCell="G4" sqref="G4"/>
    </sheetView>
  </sheetViews>
  <sheetFormatPr baseColWidth="10" defaultColWidth="12.625" defaultRowHeight="15" customHeight="1" x14ac:dyDescent="0.2"/>
  <cols>
    <col min="1" max="2" width="12.5" customWidth="1"/>
    <col min="3" max="3" width="14.875" customWidth="1"/>
    <col min="4" max="4" width="12.5" customWidth="1"/>
    <col min="5" max="5" width="40.25" customWidth="1"/>
    <col min="6" max="26" width="12.5" customWidth="1"/>
  </cols>
  <sheetData>
    <row r="1" spans="1:26" ht="24" customHeight="1" x14ac:dyDescent="0.3">
      <c r="A1" s="52"/>
      <c r="B1" s="247" t="s">
        <v>97</v>
      </c>
      <c r="C1" s="248"/>
      <c r="D1" s="248"/>
      <c r="E1" s="248"/>
      <c r="F1" s="249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2.75" customHeight="1" x14ac:dyDescent="0.3">
      <c r="A2" s="52"/>
      <c r="B2" s="100"/>
      <c r="C2" s="100"/>
      <c r="D2" s="100"/>
      <c r="E2" s="100"/>
      <c r="F2" s="100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38.25" customHeight="1" x14ac:dyDescent="0.3">
      <c r="A3" s="52"/>
      <c r="B3" s="247" t="s">
        <v>98</v>
      </c>
      <c r="C3" s="248"/>
      <c r="D3" s="250"/>
      <c r="E3" s="101" t="s">
        <v>99</v>
      </c>
      <c r="F3" s="102" t="s">
        <v>100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91.5" customHeight="1" x14ac:dyDescent="0.2">
      <c r="A4" s="52"/>
      <c r="B4" s="251" t="s">
        <v>101</v>
      </c>
      <c r="C4" s="254" t="s">
        <v>26</v>
      </c>
      <c r="D4" s="103" t="s">
        <v>102</v>
      </c>
      <c r="E4" s="104" t="s">
        <v>103</v>
      </c>
      <c r="F4" s="105">
        <v>0.25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72.75" customHeight="1" x14ac:dyDescent="0.2">
      <c r="A5" s="52"/>
      <c r="B5" s="252"/>
      <c r="C5" s="255"/>
      <c r="D5" s="106" t="s">
        <v>104</v>
      </c>
      <c r="E5" s="107" t="s">
        <v>105</v>
      </c>
      <c r="F5" s="108">
        <v>0.15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56.25" customHeight="1" x14ac:dyDescent="0.2">
      <c r="A6" s="52"/>
      <c r="B6" s="252"/>
      <c r="C6" s="245"/>
      <c r="D6" s="106" t="s">
        <v>106</v>
      </c>
      <c r="E6" s="107" t="s">
        <v>107</v>
      </c>
      <c r="F6" s="108">
        <v>0.1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06.5" customHeight="1" x14ac:dyDescent="0.2">
      <c r="A7" s="52"/>
      <c r="B7" s="252"/>
      <c r="C7" s="244" t="s">
        <v>27</v>
      </c>
      <c r="D7" s="106" t="s">
        <v>108</v>
      </c>
      <c r="E7" s="107" t="s">
        <v>109</v>
      </c>
      <c r="F7" s="108">
        <v>0.25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71.25" customHeight="1" x14ac:dyDescent="0.2">
      <c r="A8" s="52"/>
      <c r="B8" s="253"/>
      <c r="C8" s="245"/>
      <c r="D8" s="106" t="s">
        <v>110</v>
      </c>
      <c r="E8" s="107" t="s">
        <v>111</v>
      </c>
      <c r="F8" s="108">
        <v>0.15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88.5" customHeight="1" x14ac:dyDescent="0.2">
      <c r="A9" s="52"/>
      <c r="B9" s="256" t="s">
        <v>178</v>
      </c>
      <c r="C9" s="244" t="s">
        <v>29</v>
      </c>
      <c r="D9" s="106" t="s">
        <v>112</v>
      </c>
      <c r="E9" s="107" t="s">
        <v>113</v>
      </c>
      <c r="F9" s="109" t="s">
        <v>114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76.5" customHeight="1" x14ac:dyDescent="0.2">
      <c r="A10" s="52"/>
      <c r="B10" s="252"/>
      <c r="C10" s="245"/>
      <c r="D10" s="106" t="s">
        <v>115</v>
      </c>
      <c r="E10" s="107" t="s">
        <v>116</v>
      </c>
      <c r="F10" s="109" t="s">
        <v>114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60" customHeight="1" x14ac:dyDescent="0.2">
      <c r="A11" s="52"/>
      <c r="B11" s="252"/>
      <c r="C11" s="244" t="s">
        <v>30</v>
      </c>
      <c r="D11" s="106" t="s">
        <v>117</v>
      </c>
      <c r="E11" s="107" t="s">
        <v>118</v>
      </c>
      <c r="F11" s="109" t="s">
        <v>114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82.5" customHeight="1" x14ac:dyDescent="0.2">
      <c r="A12" s="52"/>
      <c r="B12" s="252"/>
      <c r="C12" s="245"/>
      <c r="D12" s="106" t="s">
        <v>119</v>
      </c>
      <c r="E12" s="107" t="s">
        <v>120</v>
      </c>
      <c r="F12" s="109" t="s">
        <v>114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33" customHeight="1" x14ac:dyDescent="0.2">
      <c r="A13" s="52"/>
      <c r="B13" s="252"/>
      <c r="C13" s="244" t="s">
        <v>31</v>
      </c>
      <c r="D13" s="106" t="s">
        <v>121</v>
      </c>
      <c r="E13" s="107" t="s">
        <v>122</v>
      </c>
      <c r="F13" s="109" t="s">
        <v>114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36.75" customHeight="1" x14ac:dyDescent="0.2">
      <c r="A14" s="52"/>
      <c r="B14" s="257"/>
      <c r="C14" s="246"/>
      <c r="D14" s="110" t="s">
        <v>123</v>
      </c>
      <c r="E14" s="111" t="s">
        <v>124</v>
      </c>
      <c r="F14" s="112" t="s">
        <v>114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49.5" customHeight="1" x14ac:dyDescent="0.3">
      <c r="A15" s="52"/>
      <c r="B15" s="241" t="s">
        <v>179</v>
      </c>
      <c r="C15" s="242"/>
      <c r="D15" s="242"/>
      <c r="E15" s="242"/>
      <c r="F15" s="243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27" customHeight="1" x14ac:dyDescent="0.25">
      <c r="A16" s="52"/>
      <c r="B16" s="5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7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7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75" customHeight="1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75" customHeight="1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75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75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7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75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75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7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7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75" customHeight="1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75" customHeigh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75" customHeight="1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75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75" customHeight="1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75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75" customHeight="1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75" customHeight="1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75" customHeight="1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75" customHeight="1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75" customHeight="1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75" customHeight="1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75" customHeight="1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7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75" customHeight="1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75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75" customHeight="1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75" customHeight="1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75" customHeight="1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75" customHeight="1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75" customHeight="1" x14ac:dyDescent="0.2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75" customHeight="1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75" customHeight="1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75" customHeight="1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75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75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75" customHeight="1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7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75" customHeight="1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75" customHeight="1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75" customHeight="1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75" customHeight="1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75" customHeight="1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75" customHeight="1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75" customHeight="1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75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75" customHeight="1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75" customHeight="1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75" customHeight="1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75" customHeigh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75" customHeight="1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75" customHeight="1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75" customHeight="1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75" customHeight="1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75" customHeight="1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75" customHeight="1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75" customHeight="1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75" customHeight="1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75" customHeight="1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75" customHeight="1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75" customHeight="1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75" customHeight="1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7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75" customHeigh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75" customHeigh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75" customHeight="1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75" customHeight="1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75" customHeight="1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75" customHeight="1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75" customHeight="1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75" customHeight="1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75" customHeight="1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75" customHeight="1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75" customHeight="1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75" customHeight="1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75" customHeight="1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75" customHeight="1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75" customHeight="1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75" customHeight="1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75" customHeight="1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75" customHeight="1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75" customHeight="1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75" customHeight="1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75" customHeight="1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75" customHeight="1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75" customHeight="1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75" customHeight="1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75" customHeight="1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75" customHeight="1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7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75" customHeight="1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75" customHeight="1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75" customHeight="1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75" customHeight="1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75" customHeight="1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75" customHeight="1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75" customHeight="1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75" customHeight="1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75" customHeight="1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75" customHeight="1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75" customHeight="1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75" customHeight="1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75" customHeight="1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75" customHeight="1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75" customHeight="1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75" customHeight="1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75" customHeight="1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75" customHeight="1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75" customHeight="1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75" customHeight="1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75" customHeight="1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75" customHeight="1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75" customHeight="1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75" customHeight="1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75" customHeight="1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75" customHeight="1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75" customHeight="1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75" customHeight="1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75" customHeight="1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75" customHeight="1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75" customHeight="1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75" customHeight="1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75" customHeight="1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75" customHeight="1" x14ac:dyDescent="0.2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75" customHeight="1" x14ac:dyDescent="0.2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75" customHeight="1" x14ac:dyDescent="0.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75" customHeight="1" x14ac:dyDescent="0.2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75" customHeight="1" x14ac:dyDescent="0.2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75" customHeight="1" x14ac:dyDescent="0.2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75" customHeight="1" x14ac:dyDescent="0.2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75" customHeight="1" x14ac:dyDescent="0.2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75" customHeight="1" x14ac:dyDescent="0.2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75" customHeight="1" x14ac:dyDescent="0.2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75" customHeight="1" x14ac:dyDescent="0.2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75" customHeight="1" x14ac:dyDescent="0.2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75" customHeight="1" x14ac:dyDescent="0.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75" customHeight="1" x14ac:dyDescent="0.2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75" customHeight="1" x14ac:dyDescent="0.2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75" customHeight="1" x14ac:dyDescent="0.2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75" customHeight="1" x14ac:dyDescent="0.2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75" customHeight="1" x14ac:dyDescent="0.2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75" customHeight="1" x14ac:dyDescent="0.2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75" customHeight="1" x14ac:dyDescent="0.2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75" customHeight="1" x14ac:dyDescent="0.2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75" customHeight="1" x14ac:dyDescent="0.2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75" customHeight="1" x14ac:dyDescent="0.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75" customHeight="1" x14ac:dyDescent="0.2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75" customHeight="1" x14ac:dyDescent="0.2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75" customHeight="1" x14ac:dyDescent="0.2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75" customHeight="1" x14ac:dyDescent="0.2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75" customHeight="1" x14ac:dyDescent="0.2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75" customHeight="1" x14ac:dyDescent="0.2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75" customHeight="1" x14ac:dyDescent="0.2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75" customHeight="1" x14ac:dyDescent="0.2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75" customHeight="1" x14ac:dyDescent="0.2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75" customHeight="1" x14ac:dyDescent="0.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75" customHeight="1" x14ac:dyDescent="0.2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75" customHeight="1" x14ac:dyDescent="0.2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75" customHeight="1" x14ac:dyDescent="0.2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75" customHeight="1" x14ac:dyDescent="0.2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75" customHeight="1" x14ac:dyDescent="0.2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75" customHeight="1" x14ac:dyDescent="0.2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75" customHeight="1" x14ac:dyDescent="0.2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75" customHeight="1" x14ac:dyDescent="0.2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75" customHeight="1" x14ac:dyDescent="0.2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75" customHeight="1" x14ac:dyDescent="0.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75" customHeight="1" x14ac:dyDescent="0.2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75" customHeight="1" x14ac:dyDescent="0.2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75" customHeight="1" x14ac:dyDescent="0.2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75" customHeight="1" x14ac:dyDescent="0.2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75" customHeight="1" x14ac:dyDescent="0.2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75" customHeight="1" x14ac:dyDescent="0.2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75" customHeight="1" x14ac:dyDescent="0.2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75" customHeight="1" x14ac:dyDescent="0.2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75" customHeight="1" x14ac:dyDescent="0.2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75" customHeight="1" x14ac:dyDescent="0.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75" customHeight="1" x14ac:dyDescent="0.2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75" customHeight="1" x14ac:dyDescent="0.2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75" customHeight="1" x14ac:dyDescent="0.2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75" customHeight="1" x14ac:dyDescent="0.2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75" customHeight="1" x14ac:dyDescent="0.2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75" customHeight="1" x14ac:dyDescent="0.2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75" customHeight="1" x14ac:dyDescent="0.2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75" customHeight="1" x14ac:dyDescent="0.2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75" customHeight="1" x14ac:dyDescent="0.2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75" customHeight="1" x14ac:dyDescent="0.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75" customHeight="1" x14ac:dyDescent="0.2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75" customHeight="1" x14ac:dyDescent="0.2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75" customHeight="1" x14ac:dyDescent="0.2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75" customHeight="1" x14ac:dyDescent="0.2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75" customHeight="1" x14ac:dyDescent="0.2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75" customHeight="1" x14ac:dyDescent="0.2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75" customHeight="1" x14ac:dyDescent="0.2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75" customHeight="1" x14ac:dyDescent="0.2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75" customHeight="1" x14ac:dyDescent="0.2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75" customHeight="1" x14ac:dyDescent="0.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75" customHeight="1" x14ac:dyDescent="0.2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75" customHeight="1" x14ac:dyDescent="0.2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75" customHeight="1" x14ac:dyDescent="0.2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75" customHeight="1" x14ac:dyDescent="0.2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75" customHeight="1" x14ac:dyDescent="0.2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75" customHeight="1" x14ac:dyDescent="0.2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75" customHeight="1" x14ac:dyDescent="0.2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75" customHeight="1" x14ac:dyDescent="0.2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75" customHeight="1" x14ac:dyDescent="0.2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75" customHeight="1" x14ac:dyDescent="0.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75" customHeight="1" x14ac:dyDescent="0.2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75" customHeight="1" x14ac:dyDescent="0.2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75" customHeight="1" x14ac:dyDescent="0.2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75" customHeight="1" x14ac:dyDescent="0.2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75" customHeight="1" x14ac:dyDescent="0.2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75" customHeight="1" x14ac:dyDescent="0.2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75" customHeight="1" x14ac:dyDescent="0.2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75" customHeight="1" x14ac:dyDescent="0.2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75" customHeight="1" x14ac:dyDescent="0.2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75" customHeight="1" x14ac:dyDescent="0.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75" customHeight="1" x14ac:dyDescent="0.2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75" customHeight="1" x14ac:dyDescent="0.2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75" customHeight="1" x14ac:dyDescent="0.2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75" customHeight="1" x14ac:dyDescent="0.2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75" customHeight="1" x14ac:dyDescent="0.2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75" customHeight="1" x14ac:dyDescent="0.2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75" customHeight="1" x14ac:dyDescent="0.2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75" customHeight="1" x14ac:dyDescent="0.2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75" customHeight="1" x14ac:dyDescent="0.2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75" customHeight="1" x14ac:dyDescent="0.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75" customHeight="1" x14ac:dyDescent="0.2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75" customHeight="1" x14ac:dyDescent="0.2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75" customHeight="1" x14ac:dyDescent="0.2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75" customHeight="1" x14ac:dyDescent="0.2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75" customHeight="1" x14ac:dyDescent="0.2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75" customHeight="1" x14ac:dyDescent="0.2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75" customHeight="1" x14ac:dyDescent="0.2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75" customHeight="1" x14ac:dyDescent="0.2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75" customHeight="1" x14ac:dyDescent="0.2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75" customHeight="1" x14ac:dyDescent="0.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75" customHeight="1" x14ac:dyDescent="0.2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75" customHeight="1" x14ac:dyDescent="0.2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75" customHeight="1" x14ac:dyDescent="0.2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75" customHeight="1" x14ac:dyDescent="0.2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75" customHeight="1" x14ac:dyDescent="0.2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75" customHeight="1" x14ac:dyDescent="0.2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75" customHeight="1" x14ac:dyDescent="0.2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75" customHeight="1" x14ac:dyDescent="0.2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75" customHeight="1" x14ac:dyDescent="0.2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75" customHeight="1" x14ac:dyDescent="0.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75" customHeight="1" x14ac:dyDescent="0.2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75" customHeight="1" x14ac:dyDescent="0.2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75" customHeight="1" x14ac:dyDescent="0.2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75" customHeight="1" x14ac:dyDescent="0.2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75" customHeight="1" x14ac:dyDescent="0.2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75" customHeight="1" x14ac:dyDescent="0.2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75" customHeight="1" x14ac:dyDescent="0.2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75" customHeight="1" x14ac:dyDescent="0.2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75" customHeight="1" x14ac:dyDescent="0.2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75" customHeight="1" x14ac:dyDescent="0.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75" customHeight="1" x14ac:dyDescent="0.2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75" customHeight="1" x14ac:dyDescent="0.2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75" customHeight="1" x14ac:dyDescent="0.2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75" customHeight="1" x14ac:dyDescent="0.2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75" customHeight="1" x14ac:dyDescent="0.2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75" customHeight="1" x14ac:dyDescent="0.2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75" customHeight="1" x14ac:dyDescent="0.2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75" customHeight="1" x14ac:dyDescent="0.2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75" customHeight="1" x14ac:dyDescent="0.2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75" customHeight="1" x14ac:dyDescent="0.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75" customHeight="1" x14ac:dyDescent="0.2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75" customHeight="1" x14ac:dyDescent="0.2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75" customHeight="1" x14ac:dyDescent="0.2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75" customHeight="1" x14ac:dyDescent="0.2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75" customHeight="1" x14ac:dyDescent="0.2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75" customHeight="1" x14ac:dyDescent="0.2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75" customHeight="1" x14ac:dyDescent="0.2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75" customHeight="1" x14ac:dyDescent="0.2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75" customHeight="1" x14ac:dyDescent="0.2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75" customHeight="1" x14ac:dyDescent="0.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75" customHeight="1" x14ac:dyDescent="0.2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75" customHeight="1" x14ac:dyDescent="0.2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75" customHeight="1" x14ac:dyDescent="0.2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75" customHeight="1" x14ac:dyDescent="0.2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75" customHeight="1" x14ac:dyDescent="0.2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75" customHeight="1" x14ac:dyDescent="0.2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75" customHeight="1" x14ac:dyDescent="0.2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75" customHeight="1" x14ac:dyDescent="0.2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75" customHeight="1" x14ac:dyDescent="0.2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75" customHeight="1" x14ac:dyDescent="0.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75" customHeight="1" x14ac:dyDescent="0.2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75" customHeight="1" x14ac:dyDescent="0.2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75" customHeight="1" x14ac:dyDescent="0.2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75" customHeight="1" x14ac:dyDescent="0.2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75" customHeight="1" x14ac:dyDescent="0.2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75" customHeight="1" x14ac:dyDescent="0.2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75" customHeight="1" x14ac:dyDescent="0.2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75" customHeight="1" x14ac:dyDescent="0.2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75" customHeight="1" x14ac:dyDescent="0.2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75" customHeight="1" x14ac:dyDescent="0.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75" customHeight="1" x14ac:dyDescent="0.2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75" customHeight="1" x14ac:dyDescent="0.2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75" customHeight="1" x14ac:dyDescent="0.2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75" customHeight="1" x14ac:dyDescent="0.2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75" customHeight="1" x14ac:dyDescent="0.2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75" customHeight="1" x14ac:dyDescent="0.2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75" customHeight="1" x14ac:dyDescent="0.2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75" customHeight="1" x14ac:dyDescent="0.2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75" customHeight="1" x14ac:dyDescent="0.2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75" customHeight="1" x14ac:dyDescent="0.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75" customHeight="1" x14ac:dyDescent="0.2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75" customHeight="1" x14ac:dyDescent="0.2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75" customHeight="1" x14ac:dyDescent="0.2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75" customHeight="1" x14ac:dyDescent="0.2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75" customHeight="1" x14ac:dyDescent="0.2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75" customHeight="1" x14ac:dyDescent="0.2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75" customHeight="1" x14ac:dyDescent="0.2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75" customHeight="1" x14ac:dyDescent="0.2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75" customHeight="1" x14ac:dyDescent="0.2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75" customHeight="1" x14ac:dyDescent="0.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75" customHeight="1" x14ac:dyDescent="0.2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75" customHeight="1" x14ac:dyDescent="0.2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75" customHeight="1" x14ac:dyDescent="0.2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75" customHeight="1" x14ac:dyDescent="0.2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75" customHeight="1" x14ac:dyDescent="0.2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75" customHeight="1" x14ac:dyDescent="0.2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75" customHeight="1" x14ac:dyDescent="0.2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75" customHeight="1" x14ac:dyDescent="0.2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75" customHeight="1" x14ac:dyDescent="0.2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75" customHeight="1" x14ac:dyDescent="0.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75" customHeight="1" x14ac:dyDescent="0.2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75" customHeight="1" x14ac:dyDescent="0.2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75" customHeight="1" x14ac:dyDescent="0.2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75" customHeight="1" x14ac:dyDescent="0.2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75" customHeight="1" x14ac:dyDescent="0.2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75" customHeight="1" x14ac:dyDescent="0.2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75" customHeight="1" x14ac:dyDescent="0.2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75" customHeight="1" x14ac:dyDescent="0.2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75" customHeight="1" x14ac:dyDescent="0.2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75" customHeight="1" x14ac:dyDescent="0.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75" customHeight="1" x14ac:dyDescent="0.2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75" customHeight="1" x14ac:dyDescent="0.2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75" customHeight="1" x14ac:dyDescent="0.2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75" customHeight="1" x14ac:dyDescent="0.2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75" customHeight="1" x14ac:dyDescent="0.2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75" customHeight="1" x14ac:dyDescent="0.2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75" customHeight="1" x14ac:dyDescent="0.2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75" customHeight="1" x14ac:dyDescent="0.2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75" customHeight="1" x14ac:dyDescent="0.2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75" customHeight="1" x14ac:dyDescent="0.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75" customHeight="1" x14ac:dyDescent="0.2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75" customHeight="1" x14ac:dyDescent="0.2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75" customHeight="1" x14ac:dyDescent="0.2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75" customHeight="1" x14ac:dyDescent="0.2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75" customHeight="1" x14ac:dyDescent="0.2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75" customHeight="1" x14ac:dyDescent="0.2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75" customHeight="1" x14ac:dyDescent="0.2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75" customHeight="1" x14ac:dyDescent="0.2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75" customHeight="1" x14ac:dyDescent="0.2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75" customHeight="1" x14ac:dyDescent="0.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75" customHeight="1" x14ac:dyDescent="0.2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75" customHeight="1" x14ac:dyDescent="0.2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75" customHeight="1" x14ac:dyDescent="0.2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75" customHeight="1" x14ac:dyDescent="0.2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75" customHeight="1" x14ac:dyDescent="0.2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75" customHeight="1" x14ac:dyDescent="0.2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75" customHeight="1" x14ac:dyDescent="0.2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75" customHeight="1" x14ac:dyDescent="0.2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75" customHeight="1" x14ac:dyDescent="0.2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75" customHeight="1" x14ac:dyDescent="0.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75" customHeight="1" x14ac:dyDescent="0.2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75" customHeight="1" x14ac:dyDescent="0.2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75" customHeight="1" x14ac:dyDescent="0.2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75" customHeight="1" x14ac:dyDescent="0.2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75" customHeight="1" x14ac:dyDescent="0.2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75" customHeight="1" x14ac:dyDescent="0.2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75" customHeight="1" x14ac:dyDescent="0.2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75" customHeight="1" x14ac:dyDescent="0.2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75" customHeight="1" x14ac:dyDescent="0.2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75" customHeight="1" x14ac:dyDescent="0.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75" customHeight="1" x14ac:dyDescent="0.2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75" customHeight="1" x14ac:dyDescent="0.2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75" customHeight="1" x14ac:dyDescent="0.2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75" customHeight="1" x14ac:dyDescent="0.2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75" customHeight="1" x14ac:dyDescent="0.2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75" customHeight="1" x14ac:dyDescent="0.2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75" customHeight="1" x14ac:dyDescent="0.2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75" customHeight="1" x14ac:dyDescent="0.2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75" customHeight="1" x14ac:dyDescent="0.2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75" customHeight="1" x14ac:dyDescent="0.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75" customHeight="1" x14ac:dyDescent="0.2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75" customHeight="1" x14ac:dyDescent="0.2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75" customHeight="1" x14ac:dyDescent="0.2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75" customHeight="1" x14ac:dyDescent="0.2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75" customHeight="1" x14ac:dyDescent="0.2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75" customHeight="1" x14ac:dyDescent="0.2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75" customHeight="1" x14ac:dyDescent="0.2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75" customHeight="1" x14ac:dyDescent="0.2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75" customHeight="1" x14ac:dyDescent="0.2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75" customHeight="1" x14ac:dyDescent="0.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75" customHeight="1" x14ac:dyDescent="0.2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75" customHeight="1" x14ac:dyDescent="0.2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75" customHeight="1" x14ac:dyDescent="0.2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75" customHeight="1" x14ac:dyDescent="0.2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75" customHeight="1" x14ac:dyDescent="0.2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75" customHeight="1" x14ac:dyDescent="0.2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75" customHeight="1" x14ac:dyDescent="0.2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75" customHeight="1" x14ac:dyDescent="0.2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75" customHeight="1" x14ac:dyDescent="0.2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75" customHeight="1" x14ac:dyDescent="0.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75" customHeight="1" x14ac:dyDescent="0.2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75" customHeight="1" x14ac:dyDescent="0.2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75" customHeight="1" x14ac:dyDescent="0.2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75" customHeight="1" x14ac:dyDescent="0.2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75" customHeight="1" x14ac:dyDescent="0.2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75" customHeight="1" x14ac:dyDescent="0.2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75" customHeight="1" x14ac:dyDescent="0.2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75" customHeight="1" x14ac:dyDescent="0.2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75" customHeight="1" x14ac:dyDescent="0.2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75" customHeight="1" x14ac:dyDescent="0.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75" customHeight="1" x14ac:dyDescent="0.2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75" customHeight="1" x14ac:dyDescent="0.2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75" customHeight="1" x14ac:dyDescent="0.2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75" customHeight="1" x14ac:dyDescent="0.2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75" customHeight="1" x14ac:dyDescent="0.2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75" customHeight="1" x14ac:dyDescent="0.2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75" customHeight="1" x14ac:dyDescent="0.2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75" customHeight="1" x14ac:dyDescent="0.2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75" customHeight="1" x14ac:dyDescent="0.2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75" customHeight="1" x14ac:dyDescent="0.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75" customHeight="1" x14ac:dyDescent="0.2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75" customHeight="1" x14ac:dyDescent="0.2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75" customHeight="1" x14ac:dyDescent="0.2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75" customHeight="1" x14ac:dyDescent="0.2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75" customHeight="1" x14ac:dyDescent="0.2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75" customHeight="1" x14ac:dyDescent="0.2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75" customHeight="1" x14ac:dyDescent="0.2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75" customHeight="1" x14ac:dyDescent="0.2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75" customHeight="1" x14ac:dyDescent="0.2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75" customHeight="1" x14ac:dyDescent="0.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75" customHeight="1" x14ac:dyDescent="0.2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75" customHeight="1" x14ac:dyDescent="0.2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75" customHeight="1" x14ac:dyDescent="0.2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75" customHeight="1" x14ac:dyDescent="0.2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75" customHeight="1" x14ac:dyDescent="0.2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75" customHeight="1" x14ac:dyDescent="0.2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75" customHeight="1" x14ac:dyDescent="0.2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75" customHeight="1" x14ac:dyDescent="0.2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75" customHeight="1" x14ac:dyDescent="0.2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75" customHeight="1" x14ac:dyDescent="0.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75" customHeight="1" x14ac:dyDescent="0.2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75" customHeight="1" x14ac:dyDescent="0.2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75" customHeight="1" x14ac:dyDescent="0.2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75" customHeight="1" x14ac:dyDescent="0.2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75" customHeight="1" x14ac:dyDescent="0.2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75" customHeight="1" x14ac:dyDescent="0.2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75" customHeight="1" x14ac:dyDescent="0.2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75" customHeight="1" x14ac:dyDescent="0.2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75" customHeight="1" x14ac:dyDescent="0.2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75" customHeight="1" x14ac:dyDescent="0.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75" customHeight="1" x14ac:dyDescent="0.2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75" customHeight="1" x14ac:dyDescent="0.2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75" customHeight="1" x14ac:dyDescent="0.2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75" customHeight="1" x14ac:dyDescent="0.2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75" customHeight="1" x14ac:dyDescent="0.2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75" customHeight="1" x14ac:dyDescent="0.2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75" customHeight="1" x14ac:dyDescent="0.2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75" customHeight="1" x14ac:dyDescent="0.2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75" customHeight="1" x14ac:dyDescent="0.2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75" customHeight="1" x14ac:dyDescent="0.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75" customHeight="1" x14ac:dyDescent="0.2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75" customHeight="1" x14ac:dyDescent="0.2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75" customHeight="1" x14ac:dyDescent="0.2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75" customHeight="1" x14ac:dyDescent="0.2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75" customHeight="1" x14ac:dyDescent="0.2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75" customHeight="1" x14ac:dyDescent="0.2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75" customHeight="1" x14ac:dyDescent="0.2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75" customHeight="1" x14ac:dyDescent="0.2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75" customHeight="1" x14ac:dyDescent="0.2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75" customHeight="1" x14ac:dyDescent="0.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75" customHeight="1" x14ac:dyDescent="0.2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75" customHeight="1" x14ac:dyDescent="0.2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75" customHeight="1" x14ac:dyDescent="0.2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75" customHeight="1" x14ac:dyDescent="0.2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75" customHeight="1" x14ac:dyDescent="0.2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75" customHeight="1" x14ac:dyDescent="0.2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75" customHeight="1" x14ac:dyDescent="0.2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75" customHeight="1" x14ac:dyDescent="0.2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75" customHeight="1" x14ac:dyDescent="0.2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75" customHeight="1" x14ac:dyDescent="0.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75" customHeight="1" x14ac:dyDescent="0.2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75" customHeight="1" x14ac:dyDescent="0.2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75" customHeight="1" x14ac:dyDescent="0.2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75" customHeight="1" x14ac:dyDescent="0.2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75" customHeight="1" x14ac:dyDescent="0.2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75" customHeight="1" x14ac:dyDescent="0.2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75" customHeight="1" x14ac:dyDescent="0.2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75" customHeight="1" x14ac:dyDescent="0.2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75" customHeight="1" x14ac:dyDescent="0.2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75" customHeight="1" x14ac:dyDescent="0.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75" customHeight="1" x14ac:dyDescent="0.2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75" customHeight="1" x14ac:dyDescent="0.2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75" customHeight="1" x14ac:dyDescent="0.2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75" customHeight="1" x14ac:dyDescent="0.2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75" customHeight="1" x14ac:dyDescent="0.2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75" customHeight="1" x14ac:dyDescent="0.2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75" customHeight="1" x14ac:dyDescent="0.2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75" customHeight="1" x14ac:dyDescent="0.2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75" customHeight="1" x14ac:dyDescent="0.2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75" customHeight="1" x14ac:dyDescent="0.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75" customHeight="1" x14ac:dyDescent="0.2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75" customHeight="1" x14ac:dyDescent="0.2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75" customHeight="1" x14ac:dyDescent="0.2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75" customHeight="1" x14ac:dyDescent="0.2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75" customHeight="1" x14ac:dyDescent="0.2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75" customHeight="1" x14ac:dyDescent="0.2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75" customHeight="1" x14ac:dyDescent="0.2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75" customHeight="1" x14ac:dyDescent="0.2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75" customHeight="1" x14ac:dyDescent="0.2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75" customHeight="1" x14ac:dyDescent="0.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75" customHeight="1" x14ac:dyDescent="0.2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75" customHeight="1" x14ac:dyDescent="0.2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75" customHeight="1" x14ac:dyDescent="0.2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75" customHeight="1" x14ac:dyDescent="0.2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75" customHeight="1" x14ac:dyDescent="0.2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75" customHeight="1" x14ac:dyDescent="0.2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75" customHeight="1" x14ac:dyDescent="0.2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75" customHeight="1" x14ac:dyDescent="0.2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75" customHeight="1" x14ac:dyDescent="0.2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75" customHeight="1" x14ac:dyDescent="0.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75" customHeight="1" x14ac:dyDescent="0.2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75" customHeight="1" x14ac:dyDescent="0.2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75" customHeight="1" x14ac:dyDescent="0.2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75" customHeight="1" x14ac:dyDescent="0.2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75" customHeight="1" x14ac:dyDescent="0.2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75" customHeight="1" x14ac:dyDescent="0.2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75" customHeight="1" x14ac:dyDescent="0.2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75" customHeight="1" x14ac:dyDescent="0.2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75" customHeight="1" x14ac:dyDescent="0.2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75" customHeight="1" x14ac:dyDescent="0.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75" customHeight="1" x14ac:dyDescent="0.2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75" customHeight="1" x14ac:dyDescent="0.2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75" customHeight="1" x14ac:dyDescent="0.2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75" customHeight="1" x14ac:dyDescent="0.2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75" customHeight="1" x14ac:dyDescent="0.2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75" customHeight="1" x14ac:dyDescent="0.2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75" customHeight="1" x14ac:dyDescent="0.2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75" customHeight="1" x14ac:dyDescent="0.2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75" customHeight="1" x14ac:dyDescent="0.2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75" customHeight="1" x14ac:dyDescent="0.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75" customHeight="1" x14ac:dyDescent="0.2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75" customHeight="1" x14ac:dyDescent="0.2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75" customHeight="1" x14ac:dyDescent="0.2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75" customHeight="1" x14ac:dyDescent="0.2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75" customHeight="1" x14ac:dyDescent="0.2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75" customHeight="1" x14ac:dyDescent="0.2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75" customHeight="1" x14ac:dyDescent="0.2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75" customHeight="1" x14ac:dyDescent="0.2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75" customHeight="1" x14ac:dyDescent="0.2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75" customHeight="1" x14ac:dyDescent="0.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75" customHeight="1" x14ac:dyDescent="0.2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75" customHeight="1" x14ac:dyDescent="0.2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75" customHeight="1" x14ac:dyDescent="0.2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75" customHeight="1" x14ac:dyDescent="0.2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75" customHeight="1" x14ac:dyDescent="0.2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75" customHeight="1" x14ac:dyDescent="0.2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75" customHeight="1" x14ac:dyDescent="0.2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75" customHeight="1" x14ac:dyDescent="0.2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75" customHeight="1" x14ac:dyDescent="0.2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75" customHeight="1" x14ac:dyDescent="0.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75" customHeight="1" x14ac:dyDescent="0.2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75" customHeight="1" x14ac:dyDescent="0.2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75" customHeight="1" x14ac:dyDescent="0.2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75" customHeight="1" x14ac:dyDescent="0.2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75" customHeight="1" x14ac:dyDescent="0.2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75" customHeight="1" x14ac:dyDescent="0.2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75" customHeight="1" x14ac:dyDescent="0.2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75" customHeight="1" x14ac:dyDescent="0.2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75" customHeight="1" x14ac:dyDescent="0.2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75" customHeight="1" x14ac:dyDescent="0.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75" customHeight="1" x14ac:dyDescent="0.2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75" customHeight="1" x14ac:dyDescent="0.2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75" customHeight="1" x14ac:dyDescent="0.2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75" customHeight="1" x14ac:dyDescent="0.2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75" customHeight="1" x14ac:dyDescent="0.2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75" customHeight="1" x14ac:dyDescent="0.2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75" customHeight="1" x14ac:dyDescent="0.2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75" customHeight="1" x14ac:dyDescent="0.2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75" customHeight="1" x14ac:dyDescent="0.2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75" customHeight="1" x14ac:dyDescent="0.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75" customHeight="1" x14ac:dyDescent="0.2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75" customHeight="1" x14ac:dyDescent="0.2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75" customHeight="1" x14ac:dyDescent="0.2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75" customHeight="1" x14ac:dyDescent="0.2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75" customHeight="1" x14ac:dyDescent="0.2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75" customHeight="1" x14ac:dyDescent="0.2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75" customHeight="1" x14ac:dyDescent="0.2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75" customHeight="1" x14ac:dyDescent="0.2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75" customHeight="1" x14ac:dyDescent="0.2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75" customHeight="1" x14ac:dyDescent="0.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75" customHeight="1" x14ac:dyDescent="0.2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75" customHeight="1" x14ac:dyDescent="0.2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75" customHeight="1" x14ac:dyDescent="0.2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75" customHeight="1" x14ac:dyDescent="0.2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75" customHeight="1" x14ac:dyDescent="0.2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75" customHeight="1" x14ac:dyDescent="0.2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75" customHeight="1" x14ac:dyDescent="0.2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75" customHeight="1" x14ac:dyDescent="0.2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75" customHeight="1" x14ac:dyDescent="0.2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75" customHeight="1" x14ac:dyDescent="0.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75" customHeight="1" x14ac:dyDescent="0.2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75" customHeight="1" x14ac:dyDescent="0.2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75" customHeight="1" x14ac:dyDescent="0.2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75" customHeight="1" x14ac:dyDescent="0.2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75" customHeight="1" x14ac:dyDescent="0.2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75" customHeight="1" x14ac:dyDescent="0.2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75" customHeight="1" x14ac:dyDescent="0.2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75" customHeight="1" x14ac:dyDescent="0.2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75" customHeight="1" x14ac:dyDescent="0.2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75" customHeight="1" x14ac:dyDescent="0.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75" customHeight="1" x14ac:dyDescent="0.2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75" customHeight="1" x14ac:dyDescent="0.2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75" customHeight="1" x14ac:dyDescent="0.2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75" customHeight="1" x14ac:dyDescent="0.2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75" customHeight="1" x14ac:dyDescent="0.2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75" customHeight="1" x14ac:dyDescent="0.2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75" customHeight="1" x14ac:dyDescent="0.2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75" customHeight="1" x14ac:dyDescent="0.2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75" customHeight="1" x14ac:dyDescent="0.2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75" customHeight="1" x14ac:dyDescent="0.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75" customHeight="1" x14ac:dyDescent="0.2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75" customHeight="1" x14ac:dyDescent="0.2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75" customHeight="1" x14ac:dyDescent="0.2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75" customHeight="1" x14ac:dyDescent="0.2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75" customHeight="1" x14ac:dyDescent="0.2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75" customHeight="1" x14ac:dyDescent="0.2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75" customHeight="1" x14ac:dyDescent="0.2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75" customHeight="1" x14ac:dyDescent="0.2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75" customHeight="1" x14ac:dyDescent="0.2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75" customHeight="1" x14ac:dyDescent="0.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75" customHeight="1" x14ac:dyDescent="0.2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75" customHeight="1" x14ac:dyDescent="0.2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75" customHeight="1" x14ac:dyDescent="0.2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75" customHeight="1" x14ac:dyDescent="0.2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75" customHeight="1" x14ac:dyDescent="0.2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75" customHeight="1" x14ac:dyDescent="0.2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75" customHeight="1" x14ac:dyDescent="0.2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75" customHeight="1" x14ac:dyDescent="0.2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75" customHeight="1" x14ac:dyDescent="0.2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75" customHeight="1" x14ac:dyDescent="0.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75" customHeight="1" x14ac:dyDescent="0.2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75" customHeight="1" x14ac:dyDescent="0.2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75" customHeight="1" x14ac:dyDescent="0.2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75" customHeight="1" x14ac:dyDescent="0.2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75" customHeight="1" x14ac:dyDescent="0.2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75" customHeight="1" x14ac:dyDescent="0.2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75" customHeight="1" x14ac:dyDescent="0.2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75" customHeight="1" x14ac:dyDescent="0.2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75" customHeight="1" x14ac:dyDescent="0.2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75" customHeight="1" x14ac:dyDescent="0.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75" customHeight="1" x14ac:dyDescent="0.2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75" customHeight="1" x14ac:dyDescent="0.2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75" customHeight="1" x14ac:dyDescent="0.2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75" customHeight="1" x14ac:dyDescent="0.2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75" customHeight="1" x14ac:dyDescent="0.2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75" customHeight="1" x14ac:dyDescent="0.2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75" customHeight="1" x14ac:dyDescent="0.2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75" customHeight="1" x14ac:dyDescent="0.2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75" customHeight="1" x14ac:dyDescent="0.2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75" customHeight="1" x14ac:dyDescent="0.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75" customHeight="1" x14ac:dyDescent="0.2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75" customHeight="1" x14ac:dyDescent="0.2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75" customHeight="1" x14ac:dyDescent="0.2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75" customHeight="1" x14ac:dyDescent="0.2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75" customHeight="1" x14ac:dyDescent="0.2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75" customHeight="1" x14ac:dyDescent="0.2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75" customHeight="1" x14ac:dyDescent="0.2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75" customHeight="1" x14ac:dyDescent="0.2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75" customHeight="1" x14ac:dyDescent="0.2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75" customHeight="1" x14ac:dyDescent="0.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75" customHeight="1" x14ac:dyDescent="0.2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75" customHeight="1" x14ac:dyDescent="0.2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75" customHeight="1" x14ac:dyDescent="0.2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75" customHeight="1" x14ac:dyDescent="0.2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75" customHeight="1" x14ac:dyDescent="0.2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75" customHeight="1" x14ac:dyDescent="0.2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75" customHeight="1" x14ac:dyDescent="0.2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75" customHeight="1" x14ac:dyDescent="0.2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75" customHeight="1" x14ac:dyDescent="0.2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75" customHeight="1" x14ac:dyDescent="0.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75" customHeight="1" x14ac:dyDescent="0.2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75" customHeight="1" x14ac:dyDescent="0.2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75" customHeight="1" x14ac:dyDescent="0.2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75" customHeight="1" x14ac:dyDescent="0.2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75" customHeight="1" x14ac:dyDescent="0.2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75" customHeight="1" x14ac:dyDescent="0.2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75" customHeight="1" x14ac:dyDescent="0.2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75" customHeight="1" x14ac:dyDescent="0.2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75" customHeight="1" x14ac:dyDescent="0.2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75" customHeight="1" x14ac:dyDescent="0.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75" customHeight="1" x14ac:dyDescent="0.2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75" customHeight="1" x14ac:dyDescent="0.2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75" customHeight="1" x14ac:dyDescent="0.2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75" customHeight="1" x14ac:dyDescent="0.2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75" customHeight="1" x14ac:dyDescent="0.2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75" customHeight="1" x14ac:dyDescent="0.2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75" customHeight="1" x14ac:dyDescent="0.2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75" customHeight="1" x14ac:dyDescent="0.2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75" customHeight="1" x14ac:dyDescent="0.2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75" customHeight="1" x14ac:dyDescent="0.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75" customHeight="1" x14ac:dyDescent="0.2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75" customHeight="1" x14ac:dyDescent="0.2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75" customHeight="1" x14ac:dyDescent="0.2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75" customHeight="1" x14ac:dyDescent="0.2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75" customHeight="1" x14ac:dyDescent="0.2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75" customHeight="1" x14ac:dyDescent="0.2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75" customHeight="1" x14ac:dyDescent="0.2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75" customHeight="1" x14ac:dyDescent="0.2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75" customHeight="1" x14ac:dyDescent="0.2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75" customHeight="1" x14ac:dyDescent="0.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75" customHeight="1" x14ac:dyDescent="0.2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75" customHeight="1" x14ac:dyDescent="0.2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75" customHeight="1" x14ac:dyDescent="0.2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75" customHeight="1" x14ac:dyDescent="0.2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75" customHeight="1" x14ac:dyDescent="0.2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75" customHeight="1" x14ac:dyDescent="0.2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75" customHeight="1" x14ac:dyDescent="0.2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75" customHeight="1" x14ac:dyDescent="0.2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75" customHeight="1" x14ac:dyDescent="0.2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75" customHeight="1" x14ac:dyDescent="0.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75" customHeight="1" x14ac:dyDescent="0.2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75" customHeight="1" x14ac:dyDescent="0.2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75" customHeight="1" x14ac:dyDescent="0.2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75" customHeight="1" x14ac:dyDescent="0.2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75" customHeight="1" x14ac:dyDescent="0.2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75" customHeight="1" x14ac:dyDescent="0.2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75" customHeight="1" x14ac:dyDescent="0.2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75" customHeight="1" x14ac:dyDescent="0.2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75" customHeight="1" x14ac:dyDescent="0.2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75" customHeight="1" x14ac:dyDescent="0.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75" customHeight="1" x14ac:dyDescent="0.2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75" customHeight="1" x14ac:dyDescent="0.2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75" customHeight="1" x14ac:dyDescent="0.2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75" customHeight="1" x14ac:dyDescent="0.2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75" customHeight="1" x14ac:dyDescent="0.2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75" customHeight="1" x14ac:dyDescent="0.2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75" customHeight="1" x14ac:dyDescent="0.2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75" customHeight="1" x14ac:dyDescent="0.2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75" customHeight="1" x14ac:dyDescent="0.2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75" customHeight="1" x14ac:dyDescent="0.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75" customHeight="1" x14ac:dyDescent="0.2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75" customHeight="1" x14ac:dyDescent="0.2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75" customHeight="1" x14ac:dyDescent="0.2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75" customHeight="1" x14ac:dyDescent="0.2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75" customHeight="1" x14ac:dyDescent="0.2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75" customHeight="1" x14ac:dyDescent="0.2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75" customHeight="1" x14ac:dyDescent="0.2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75" customHeight="1" x14ac:dyDescent="0.2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75" customHeight="1" x14ac:dyDescent="0.2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75" customHeight="1" x14ac:dyDescent="0.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75" customHeight="1" x14ac:dyDescent="0.2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75" customHeight="1" x14ac:dyDescent="0.2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75" customHeight="1" x14ac:dyDescent="0.2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75" customHeight="1" x14ac:dyDescent="0.2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75" customHeight="1" x14ac:dyDescent="0.2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75" customHeight="1" x14ac:dyDescent="0.2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75" customHeight="1" x14ac:dyDescent="0.2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75" customHeight="1" x14ac:dyDescent="0.2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75" customHeight="1" x14ac:dyDescent="0.2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75" customHeight="1" x14ac:dyDescent="0.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75" customHeight="1" x14ac:dyDescent="0.2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75" customHeight="1" x14ac:dyDescent="0.2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75" customHeight="1" x14ac:dyDescent="0.2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75" customHeight="1" x14ac:dyDescent="0.2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75" customHeight="1" x14ac:dyDescent="0.2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75" customHeight="1" x14ac:dyDescent="0.2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75" customHeight="1" x14ac:dyDescent="0.2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75" customHeight="1" x14ac:dyDescent="0.2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75" customHeight="1" x14ac:dyDescent="0.2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75" customHeight="1" x14ac:dyDescent="0.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75" customHeight="1" x14ac:dyDescent="0.2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75" customHeight="1" x14ac:dyDescent="0.2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75" customHeight="1" x14ac:dyDescent="0.2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75" customHeight="1" x14ac:dyDescent="0.2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75" customHeight="1" x14ac:dyDescent="0.2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75" customHeight="1" x14ac:dyDescent="0.2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75" customHeight="1" x14ac:dyDescent="0.2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75" customHeight="1" x14ac:dyDescent="0.2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75" customHeight="1" x14ac:dyDescent="0.2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75" customHeight="1" x14ac:dyDescent="0.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75" customHeight="1" x14ac:dyDescent="0.2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75" customHeight="1" x14ac:dyDescent="0.2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75" customHeight="1" x14ac:dyDescent="0.2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75" customHeight="1" x14ac:dyDescent="0.2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75" customHeight="1" x14ac:dyDescent="0.2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75" customHeight="1" x14ac:dyDescent="0.2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75" customHeight="1" x14ac:dyDescent="0.2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75" customHeight="1" x14ac:dyDescent="0.2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75" customHeight="1" x14ac:dyDescent="0.2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75" customHeight="1" x14ac:dyDescent="0.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75" customHeight="1" x14ac:dyDescent="0.2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75" customHeight="1" x14ac:dyDescent="0.2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75" customHeight="1" x14ac:dyDescent="0.2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75" customHeight="1" x14ac:dyDescent="0.2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75" customHeight="1" x14ac:dyDescent="0.2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75" customHeight="1" x14ac:dyDescent="0.2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75" customHeight="1" x14ac:dyDescent="0.2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75" customHeight="1" x14ac:dyDescent="0.2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75" customHeight="1" x14ac:dyDescent="0.2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75" customHeight="1" x14ac:dyDescent="0.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75" customHeight="1" x14ac:dyDescent="0.2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75" customHeight="1" x14ac:dyDescent="0.2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75" customHeight="1" x14ac:dyDescent="0.2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75" customHeight="1" x14ac:dyDescent="0.2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75" customHeight="1" x14ac:dyDescent="0.2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75" customHeight="1" x14ac:dyDescent="0.2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75" customHeight="1" x14ac:dyDescent="0.2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75" customHeight="1" x14ac:dyDescent="0.2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75" customHeight="1" x14ac:dyDescent="0.2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75" customHeight="1" x14ac:dyDescent="0.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75" customHeight="1" x14ac:dyDescent="0.2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75" customHeight="1" x14ac:dyDescent="0.2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75" customHeight="1" x14ac:dyDescent="0.2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75" customHeight="1" x14ac:dyDescent="0.2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75" customHeight="1" x14ac:dyDescent="0.2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75" customHeight="1" x14ac:dyDescent="0.2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75" customHeight="1" x14ac:dyDescent="0.2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75" customHeight="1" x14ac:dyDescent="0.2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75" customHeight="1" x14ac:dyDescent="0.2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75" customHeight="1" x14ac:dyDescent="0.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75" customHeight="1" x14ac:dyDescent="0.2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75" customHeight="1" x14ac:dyDescent="0.2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75" customHeight="1" x14ac:dyDescent="0.2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75" customHeight="1" x14ac:dyDescent="0.2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75" customHeight="1" x14ac:dyDescent="0.2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75" customHeight="1" x14ac:dyDescent="0.2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75" customHeight="1" x14ac:dyDescent="0.2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75" customHeight="1" x14ac:dyDescent="0.2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75" customHeight="1" x14ac:dyDescent="0.2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75" customHeight="1" x14ac:dyDescent="0.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75" customHeight="1" x14ac:dyDescent="0.2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75" customHeight="1" x14ac:dyDescent="0.2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75" customHeight="1" x14ac:dyDescent="0.2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75" customHeight="1" x14ac:dyDescent="0.2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75" customHeight="1" x14ac:dyDescent="0.2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75" customHeight="1" x14ac:dyDescent="0.2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75" customHeight="1" x14ac:dyDescent="0.2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75" customHeight="1" x14ac:dyDescent="0.2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75" customHeight="1" x14ac:dyDescent="0.2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75" customHeight="1" x14ac:dyDescent="0.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75" customHeight="1" x14ac:dyDescent="0.2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75" customHeight="1" x14ac:dyDescent="0.2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75" customHeight="1" x14ac:dyDescent="0.2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75" customHeight="1" x14ac:dyDescent="0.2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75" customHeight="1" x14ac:dyDescent="0.2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75" customHeight="1" x14ac:dyDescent="0.2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75" customHeight="1" x14ac:dyDescent="0.2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75" customHeight="1" x14ac:dyDescent="0.2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75" customHeight="1" x14ac:dyDescent="0.2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75" customHeight="1" x14ac:dyDescent="0.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75" customHeight="1" x14ac:dyDescent="0.2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75" customHeight="1" x14ac:dyDescent="0.2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75" customHeight="1" x14ac:dyDescent="0.2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75" customHeight="1" x14ac:dyDescent="0.2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75" customHeight="1" x14ac:dyDescent="0.2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75" customHeight="1" x14ac:dyDescent="0.2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75" customHeight="1" x14ac:dyDescent="0.2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75" customHeight="1" x14ac:dyDescent="0.2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75" customHeight="1" x14ac:dyDescent="0.2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75" customHeight="1" x14ac:dyDescent="0.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75" customHeight="1" x14ac:dyDescent="0.2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75" customHeight="1" x14ac:dyDescent="0.2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75" customHeight="1" x14ac:dyDescent="0.2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75" customHeight="1" x14ac:dyDescent="0.2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75" customHeight="1" x14ac:dyDescent="0.2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75" customHeight="1" x14ac:dyDescent="0.2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75" customHeight="1" x14ac:dyDescent="0.2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75" customHeight="1" x14ac:dyDescent="0.2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75" customHeight="1" x14ac:dyDescent="0.2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75" customHeight="1" x14ac:dyDescent="0.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75" customHeight="1" x14ac:dyDescent="0.2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75" customHeight="1" x14ac:dyDescent="0.2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75" customHeight="1" x14ac:dyDescent="0.2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75" customHeight="1" x14ac:dyDescent="0.2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75" customHeight="1" x14ac:dyDescent="0.2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75" customHeight="1" x14ac:dyDescent="0.2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75" customHeight="1" x14ac:dyDescent="0.2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75" customHeight="1" x14ac:dyDescent="0.2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75" customHeight="1" x14ac:dyDescent="0.2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75" customHeight="1" x14ac:dyDescent="0.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75" customHeight="1" x14ac:dyDescent="0.2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75" customHeight="1" x14ac:dyDescent="0.2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75" customHeight="1" x14ac:dyDescent="0.2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75" customHeight="1" x14ac:dyDescent="0.2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75" customHeight="1" x14ac:dyDescent="0.2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75" customHeight="1" x14ac:dyDescent="0.2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75" customHeight="1" x14ac:dyDescent="0.2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75" customHeight="1" x14ac:dyDescent="0.2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75" customHeight="1" x14ac:dyDescent="0.2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75" customHeight="1" x14ac:dyDescent="0.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75" customHeight="1" x14ac:dyDescent="0.2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75" customHeight="1" x14ac:dyDescent="0.2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75" customHeight="1" x14ac:dyDescent="0.2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75" customHeight="1" x14ac:dyDescent="0.2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75" customHeight="1" x14ac:dyDescent="0.2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75" customHeight="1" x14ac:dyDescent="0.2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75" customHeight="1" x14ac:dyDescent="0.2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75" customHeight="1" x14ac:dyDescent="0.2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75" customHeight="1" x14ac:dyDescent="0.2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75" customHeight="1" x14ac:dyDescent="0.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75" customHeight="1" x14ac:dyDescent="0.2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75" customHeight="1" x14ac:dyDescent="0.2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75" customHeight="1" x14ac:dyDescent="0.2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75" customHeight="1" x14ac:dyDescent="0.2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75" customHeight="1" x14ac:dyDescent="0.2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75" customHeight="1" x14ac:dyDescent="0.2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75" customHeight="1" x14ac:dyDescent="0.2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75" customHeight="1" x14ac:dyDescent="0.2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75" customHeight="1" x14ac:dyDescent="0.2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75" customHeight="1" x14ac:dyDescent="0.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75" customHeight="1" x14ac:dyDescent="0.2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75" customHeight="1" x14ac:dyDescent="0.2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75" customHeight="1" x14ac:dyDescent="0.2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75" customHeight="1" x14ac:dyDescent="0.2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75" customHeight="1" x14ac:dyDescent="0.2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75" customHeight="1" x14ac:dyDescent="0.2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75" customHeight="1" x14ac:dyDescent="0.2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75" customHeight="1" x14ac:dyDescent="0.2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75" customHeight="1" x14ac:dyDescent="0.2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75" customHeight="1" x14ac:dyDescent="0.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75" customHeight="1" x14ac:dyDescent="0.2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75" customHeight="1" x14ac:dyDescent="0.2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75" customHeight="1" x14ac:dyDescent="0.2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75" customHeight="1" x14ac:dyDescent="0.2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75" customHeight="1" x14ac:dyDescent="0.2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75" customHeight="1" x14ac:dyDescent="0.2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75" customHeight="1" x14ac:dyDescent="0.2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75" customHeight="1" x14ac:dyDescent="0.2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75" customHeight="1" x14ac:dyDescent="0.2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75" customHeight="1" x14ac:dyDescent="0.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75" customHeight="1" x14ac:dyDescent="0.2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75" customHeight="1" x14ac:dyDescent="0.2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75" customHeight="1" x14ac:dyDescent="0.2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75" customHeight="1" x14ac:dyDescent="0.2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75" customHeight="1" x14ac:dyDescent="0.2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75" customHeight="1" x14ac:dyDescent="0.2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75" customHeight="1" x14ac:dyDescent="0.2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75" customHeight="1" x14ac:dyDescent="0.2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75" customHeight="1" x14ac:dyDescent="0.2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75" customHeight="1" x14ac:dyDescent="0.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75" customHeight="1" x14ac:dyDescent="0.2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75" customHeight="1" x14ac:dyDescent="0.2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75" customHeight="1" x14ac:dyDescent="0.2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75" customHeight="1" x14ac:dyDescent="0.2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75" customHeight="1" x14ac:dyDescent="0.2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75" customHeight="1" x14ac:dyDescent="0.2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75" customHeight="1" x14ac:dyDescent="0.2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75" customHeight="1" x14ac:dyDescent="0.2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75" customHeight="1" x14ac:dyDescent="0.2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75" customHeight="1" x14ac:dyDescent="0.2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75" customHeight="1" x14ac:dyDescent="0.2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75" customHeight="1" x14ac:dyDescent="0.2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75" customHeight="1" x14ac:dyDescent="0.2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75" customHeight="1" x14ac:dyDescent="0.2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75" customHeight="1" x14ac:dyDescent="0.2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75" customHeight="1" x14ac:dyDescent="0.2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2.75" customHeight="1" x14ac:dyDescent="0.2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2.75" customHeight="1" x14ac:dyDescent="0.2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10">
    <mergeCell ref="B15:F15"/>
    <mergeCell ref="C11:C12"/>
    <mergeCell ref="C13:C14"/>
    <mergeCell ref="B1:F1"/>
    <mergeCell ref="B3:D3"/>
    <mergeCell ref="B4:B8"/>
    <mergeCell ref="C4:C6"/>
    <mergeCell ref="C7:C8"/>
    <mergeCell ref="B9:B14"/>
    <mergeCell ref="C9:C1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5"/>
  <sheetViews>
    <sheetView workbookViewId="0">
      <selection activeCell="F19" sqref="F19"/>
    </sheetView>
  </sheetViews>
  <sheetFormatPr baseColWidth="10" defaultRowHeight="14.25" x14ac:dyDescent="0.2"/>
  <sheetData>
    <row r="2" spans="2:12" ht="15.75" x14ac:dyDescent="0.3">
      <c r="B2" s="68"/>
      <c r="C2" s="263" t="s">
        <v>153</v>
      </c>
      <c r="D2" s="263"/>
      <c r="E2" s="263"/>
      <c r="F2" s="263"/>
      <c r="G2" s="263"/>
      <c r="H2" s="263"/>
      <c r="I2" s="263"/>
      <c r="J2" s="263"/>
      <c r="K2" s="263"/>
      <c r="L2" s="263"/>
    </row>
    <row r="3" spans="2:12" ht="16.5" thickBot="1" x14ac:dyDescent="0.35">
      <c r="B3" s="68"/>
      <c r="C3" s="69"/>
      <c r="G3" s="68"/>
      <c r="H3" s="68"/>
      <c r="I3" s="68"/>
      <c r="J3" s="68"/>
      <c r="K3" s="68"/>
      <c r="L3" s="68"/>
    </row>
    <row r="4" spans="2:12" x14ac:dyDescent="0.2">
      <c r="B4" s="264" t="s">
        <v>154</v>
      </c>
      <c r="C4" s="265"/>
      <c r="D4" s="265" t="s">
        <v>155</v>
      </c>
      <c r="E4" s="265"/>
      <c r="F4" s="265"/>
      <c r="G4" s="265"/>
      <c r="H4" s="265" t="s">
        <v>156</v>
      </c>
      <c r="I4" s="265"/>
      <c r="J4" s="265"/>
      <c r="K4" s="265" t="s">
        <v>157</v>
      </c>
      <c r="L4" s="266"/>
    </row>
    <row r="5" spans="2:12" ht="17.25" thickBot="1" x14ac:dyDescent="0.35">
      <c r="B5" s="258"/>
      <c r="C5" s="259"/>
      <c r="D5" s="260"/>
      <c r="E5" s="260"/>
      <c r="F5" s="260"/>
      <c r="G5" s="260"/>
      <c r="H5" s="261"/>
      <c r="I5" s="261"/>
      <c r="J5" s="261"/>
      <c r="K5" s="261"/>
      <c r="L5" s="262"/>
    </row>
    <row r="6" spans="2:12" ht="16.5" x14ac:dyDescent="0.3">
      <c r="B6" s="68"/>
      <c r="C6" s="70"/>
      <c r="G6" s="68"/>
      <c r="H6" s="68"/>
      <c r="I6" s="68"/>
      <c r="J6" s="68"/>
      <c r="K6" s="68"/>
      <c r="L6" s="68"/>
    </row>
    <row r="7" spans="2:12" ht="17.25" thickBot="1" x14ac:dyDescent="0.35">
      <c r="B7" s="68"/>
      <c r="C7" s="70"/>
      <c r="G7" s="68"/>
      <c r="H7" s="68"/>
      <c r="I7" s="68"/>
      <c r="J7" s="68"/>
      <c r="K7" s="68"/>
      <c r="L7" s="68"/>
    </row>
    <row r="8" spans="2:12" x14ac:dyDescent="0.2">
      <c r="B8" s="267" t="s">
        <v>158</v>
      </c>
      <c r="C8" s="268"/>
      <c r="D8" s="268"/>
      <c r="E8" s="269"/>
      <c r="F8" s="267" t="s">
        <v>159</v>
      </c>
      <c r="G8" s="268"/>
      <c r="H8" s="268"/>
      <c r="I8" s="269"/>
      <c r="J8" s="267" t="s">
        <v>160</v>
      </c>
      <c r="K8" s="268"/>
      <c r="L8" s="269"/>
    </row>
    <row r="9" spans="2:12" ht="15.75" x14ac:dyDescent="0.3">
      <c r="B9" s="270"/>
      <c r="C9" s="271"/>
      <c r="D9" s="271"/>
      <c r="E9" s="272"/>
      <c r="F9" s="273"/>
      <c r="G9" s="274"/>
      <c r="H9" s="274"/>
      <c r="I9" s="275"/>
      <c r="J9" s="273"/>
      <c r="K9" s="274"/>
      <c r="L9" s="275"/>
    </row>
    <row r="10" spans="2:12" ht="15.75" x14ac:dyDescent="0.3">
      <c r="B10" s="270"/>
      <c r="C10" s="271"/>
      <c r="D10" s="271"/>
      <c r="E10" s="272"/>
      <c r="F10" s="273"/>
      <c r="G10" s="274"/>
      <c r="H10" s="274"/>
      <c r="I10" s="275"/>
      <c r="J10" s="273"/>
      <c r="K10" s="274"/>
      <c r="L10" s="275"/>
    </row>
    <row r="11" spans="2:12" ht="15.75" x14ac:dyDescent="0.3">
      <c r="B11" s="270"/>
      <c r="C11" s="271"/>
      <c r="D11" s="271"/>
      <c r="E11" s="272"/>
      <c r="F11" s="273"/>
      <c r="G11" s="274"/>
      <c r="H11" s="274"/>
      <c r="I11" s="275"/>
      <c r="J11" s="273"/>
      <c r="K11" s="274"/>
      <c r="L11" s="275"/>
    </row>
    <row r="12" spans="2:12" ht="15.75" x14ac:dyDescent="0.3">
      <c r="B12" s="270"/>
      <c r="C12" s="271"/>
      <c r="D12" s="271"/>
      <c r="E12" s="272"/>
      <c r="F12" s="273"/>
      <c r="G12" s="274"/>
      <c r="H12" s="274"/>
      <c r="I12" s="275"/>
      <c r="J12" s="273"/>
      <c r="K12" s="274"/>
      <c r="L12" s="275"/>
    </row>
    <row r="13" spans="2:12" x14ac:dyDescent="0.2">
      <c r="B13" s="276" t="s">
        <v>161</v>
      </c>
      <c r="C13" s="277"/>
      <c r="D13" s="277"/>
      <c r="E13" s="278"/>
      <c r="F13" s="276" t="s">
        <v>162</v>
      </c>
      <c r="G13" s="277"/>
      <c r="H13" s="277"/>
      <c r="I13" s="278"/>
      <c r="J13" s="276" t="s">
        <v>163</v>
      </c>
      <c r="K13" s="277"/>
      <c r="L13" s="278"/>
    </row>
    <row r="14" spans="2:12" x14ac:dyDescent="0.2">
      <c r="B14" s="276" t="s">
        <v>164</v>
      </c>
      <c r="C14" s="277"/>
      <c r="D14" s="277"/>
      <c r="E14" s="278"/>
      <c r="F14" s="276" t="s">
        <v>165</v>
      </c>
      <c r="G14" s="277"/>
      <c r="H14" s="277"/>
      <c r="I14" s="278"/>
      <c r="J14" s="276" t="s">
        <v>166</v>
      </c>
      <c r="K14" s="277"/>
      <c r="L14" s="278"/>
    </row>
    <row r="15" spans="2:12" ht="16.5" thickBot="1" x14ac:dyDescent="0.35">
      <c r="B15" s="279"/>
      <c r="C15" s="280"/>
      <c r="D15" s="280"/>
      <c r="E15" s="281"/>
      <c r="F15" s="282"/>
      <c r="G15" s="283"/>
      <c r="H15" s="283"/>
      <c r="I15" s="284"/>
      <c r="J15" s="279"/>
      <c r="K15" s="280"/>
      <c r="L15" s="281"/>
    </row>
  </sheetData>
  <mergeCells count="33">
    <mergeCell ref="B14:E14"/>
    <mergeCell ref="F14:I14"/>
    <mergeCell ref="J14:L14"/>
    <mergeCell ref="B15:E15"/>
    <mergeCell ref="F15:I15"/>
    <mergeCell ref="J15:L15"/>
    <mergeCell ref="B12:E12"/>
    <mergeCell ref="F12:I12"/>
    <mergeCell ref="J12:L12"/>
    <mergeCell ref="B13:E13"/>
    <mergeCell ref="F13:I13"/>
    <mergeCell ref="J13:L13"/>
    <mergeCell ref="B10:E10"/>
    <mergeCell ref="F10:I10"/>
    <mergeCell ref="J10:L10"/>
    <mergeCell ref="B11:E11"/>
    <mergeCell ref="F11:I11"/>
    <mergeCell ref="J11:L11"/>
    <mergeCell ref="B8:E8"/>
    <mergeCell ref="F8:I8"/>
    <mergeCell ref="J8:L8"/>
    <mergeCell ref="B9:E9"/>
    <mergeCell ref="F9:I9"/>
    <mergeCell ref="J9:L9"/>
    <mergeCell ref="B5:C5"/>
    <mergeCell ref="D5:G5"/>
    <mergeCell ref="H5:J5"/>
    <mergeCell ref="K5:L5"/>
    <mergeCell ref="C2:L2"/>
    <mergeCell ref="B4:C4"/>
    <mergeCell ref="D4:G4"/>
    <mergeCell ref="H4:J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" spans="2:5" x14ac:dyDescent="0.25">
      <c r="B2" s="49" t="s">
        <v>125</v>
      </c>
      <c r="E2" s="49" t="s">
        <v>126</v>
      </c>
    </row>
    <row r="3" spans="2:5" x14ac:dyDescent="0.25">
      <c r="B3" s="49" t="s">
        <v>127</v>
      </c>
      <c r="E3" s="49" t="s">
        <v>128</v>
      </c>
    </row>
    <row r="4" spans="2:5" x14ac:dyDescent="0.25">
      <c r="B4" s="49" t="s">
        <v>129</v>
      </c>
      <c r="E4" s="49" t="s">
        <v>130</v>
      </c>
    </row>
    <row r="5" spans="2:5" x14ac:dyDescent="0.25">
      <c r="B5" s="49" t="s">
        <v>131</v>
      </c>
    </row>
    <row r="8" spans="2:5" x14ac:dyDescent="0.25">
      <c r="B8" s="49" t="s">
        <v>132</v>
      </c>
    </row>
    <row r="9" spans="2:5" x14ac:dyDescent="0.25">
      <c r="B9" s="49" t="s">
        <v>133</v>
      </c>
    </row>
    <row r="10" spans="2:5" x14ac:dyDescent="0.25">
      <c r="B10" s="49" t="s">
        <v>134</v>
      </c>
    </row>
    <row r="13" spans="2:5" x14ac:dyDescent="0.25">
      <c r="B13" s="49" t="s">
        <v>135</v>
      </c>
    </row>
    <row r="14" spans="2:5" x14ac:dyDescent="0.25">
      <c r="B14" s="49" t="s">
        <v>136</v>
      </c>
    </row>
    <row r="15" spans="2:5" x14ac:dyDescent="0.25">
      <c r="B15" s="49" t="s">
        <v>137</v>
      </c>
    </row>
    <row r="16" spans="2:5" x14ac:dyDescent="0.25">
      <c r="B16" s="49" t="s">
        <v>138</v>
      </c>
    </row>
    <row r="17" spans="2:2" x14ac:dyDescent="0.25">
      <c r="B17" s="49" t="s">
        <v>139</v>
      </c>
    </row>
    <row r="18" spans="2:2" x14ac:dyDescent="0.25">
      <c r="B18" s="49" t="s">
        <v>140</v>
      </c>
    </row>
    <row r="19" spans="2:2" x14ac:dyDescent="0.25">
      <c r="B19" s="49" t="s">
        <v>141</v>
      </c>
    </row>
    <row r="21" spans="2:2" ht="15.75" customHeight="1" x14ac:dyDescent="0.2"/>
    <row r="22" spans="2:2" ht="15.75" customHeight="1" x14ac:dyDescent="0.2"/>
    <row r="23" spans="2:2" ht="15.75" customHeight="1" x14ac:dyDescent="0.2"/>
    <row r="24" spans="2:2" ht="15.75" customHeight="1" x14ac:dyDescent="0.2"/>
    <row r="25" spans="2:2" ht="15.75" customHeight="1" x14ac:dyDescent="0.2"/>
    <row r="26" spans="2:2" ht="15.75" customHeight="1" x14ac:dyDescent="0.2"/>
    <row r="27" spans="2:2" ht="15.75" customHeight="1" x14ac:dyDescent="0.2"/>
    <row r="28" spans="2:2" ht="15.75" customHeight="1" x14ac:dyDescent="0.2"/>
    <row r="29" spans="2:2" ht="15.75" customHeight="1" x14ac:dyDescent="0.2"/>
    <row r="30" spans="2:2" ht="15.75" customHeight="1" x14ac:dyDescent="0.2"/>
    <row r="31" spans="2:2" ht="15.75" customHeight="1" x14ac:dyDescent="0.2"/>
    <row r="32" spans="2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26" width="10" customWidth="1"/>
  </cols>
  <sheetData>
    <row r="1" spans="1:26" ht="12.7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2.7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2.75" customHeight="1" x14ac:dyDescent="0.2">
      <c r="A3" s="55" t="s">
        <v>102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2.75" customHeight="1" x14ac:dyDescent="0.2">
      <c r="A4" s="55" t="s">
        <v>104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2.75" customHeight="1" x14ac:dyDescent="0.2">
      <c r="A5" s="55" t="s">
        <v>106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2.75" customHeight="1" x14ac:dyDescent="0.2">
      <c r="A6" s="55" t="s">
        <v>108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2.75" customHeight="1" x14ac:dyDescent="0.2">
      <c r="A7" s="55" t="s">
        <v>110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2.75" customHeight="1" x14ac:dyDescent="0.2">
      <c r="A8" s="55" t="s">
        <v>112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2.75" customHeight="1" x14ac:dyDescent="0.2">
      <c r="A9" s="55" t="s">
        <v>115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2.75" customHeight="1" x14ac:dyDescent="0.2">
      <c r="A10" s="55" t="s">
        <v>117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2.75" customHeight="1" x14ac:dyDescent="0.2">
      <c r="A11" s="55" t="s">
        <v>119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2.75" customHeight="1" x14ac:dyDescent="0.2">
      <c r="A12" s="55" t="s">
        <v>142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2.75" customHeight="1" x14ac:dyDescent="0.2">
      <c r="A13" s="55" t="s">
        <v>143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2.75" customHeight="1" x14ac:dyDescent="0.2">
      <c r="A14" s="55" t="s">
        <v>144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2.7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2.75" customHeight="1" x14ac:dyDescent="0.2">
      <c r="A16" s="55" t="s">
        <v>145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2.75" customHeight="1" x14ac:dyDescent="0.2">
      <c r="A17" s="55" t="s">
        <v>125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2.75" customHeight="1" x14ac:dyDescent="0.2">
      <c r="A18" s="55" t="s">
        <v>127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2.7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2.75" customHeight="1" x14ac:dyDescent="0.2">
      <c r="A20" s="55" t="s">
        <v>133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2.75" customHeight="1" x14ac:dyDescent="0.2">
      <c r="A21" s="55" t="s">
        <v>134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2.7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2.7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2.75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2.75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2.7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2.75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2.7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2.75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2.75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2.7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2.7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2.7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2.75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2.7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2.7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2.75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2.75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2.7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2.75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2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2.7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2.7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2.7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2.7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2.7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12.7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2.7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2.7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2.75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2.7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2.75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2.7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12.7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2.7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2.7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2.7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2.7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2.7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2.75" customHeight="1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2.7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2.7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2.7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2.7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2.7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2.7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2.7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2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2.7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2.7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2.7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2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2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2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2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2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2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2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2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2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2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2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2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2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2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2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2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2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2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2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2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2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2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2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2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2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2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2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2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2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2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2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2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2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2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2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2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2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2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2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2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2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2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2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2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2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2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2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2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2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2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2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2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2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2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2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2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2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2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2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2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2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2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2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2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2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2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2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2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2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2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2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2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2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2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2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2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2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2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2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2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2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2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2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2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2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2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2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2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2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2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2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2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2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2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2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2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2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2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2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2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2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2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2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2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2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2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2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2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2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2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2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2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2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2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2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2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2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2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2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2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2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2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2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2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2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2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2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2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2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2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2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2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2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2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2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2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2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2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2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2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2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2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2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2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2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2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2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2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2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2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2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2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2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2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2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2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2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2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2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2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2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2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2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2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2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2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2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2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2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2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2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2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2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2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2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2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2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2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2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2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2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2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2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2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2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2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2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2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2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2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2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2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2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2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2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2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2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2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2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2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2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2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2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2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2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2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2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2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2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2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2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2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2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2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2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2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2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2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2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2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2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2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2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2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2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2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2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2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2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2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2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2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2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2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2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2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2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2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2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2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2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2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2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2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2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2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2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2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2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2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2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2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2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2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2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2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2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2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2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2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2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2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2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2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2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2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2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2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2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2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2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2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2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2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2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2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2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2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2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2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2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2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2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2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2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2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2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2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2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2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2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2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2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2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2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2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2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2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2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2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2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2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2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2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2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2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2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2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2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2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2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2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2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2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2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2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2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2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2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2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2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2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2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2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2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2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2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2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2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2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2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2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2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2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2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2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2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2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2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2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2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2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2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2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2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2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2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2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2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2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2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2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2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2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2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2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2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2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2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2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2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2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2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2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2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2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2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2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2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2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2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2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2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2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2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2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2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2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2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2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2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2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2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2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2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2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2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2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2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2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2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2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2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2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2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2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2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2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2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2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2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2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2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2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2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2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2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2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2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2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2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2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2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2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2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2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2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2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2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2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2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2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2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2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2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2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2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2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2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2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2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2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2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2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2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2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2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2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2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2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2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2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2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2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2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2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2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2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2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2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2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2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2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2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2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2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2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2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2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2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2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2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2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2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2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2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2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2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2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2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2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2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2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2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2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2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2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2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2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2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2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2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2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2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2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2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2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2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2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2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2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2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2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2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2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2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2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2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2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2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2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2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2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2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2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2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2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2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2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2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2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2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2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2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2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2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2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2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2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2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2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2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2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2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2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2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2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2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2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2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2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2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2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2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2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2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2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2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2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2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2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2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2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2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2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2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2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2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2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2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2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2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2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2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2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2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2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2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2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2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2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2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2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2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2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2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2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2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2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2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2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2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2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2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2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2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2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2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2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2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2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2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2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2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2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2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2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2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2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2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2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2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2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2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2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2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2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2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2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2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2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2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2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2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2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2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2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2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2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2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2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2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2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2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2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2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2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2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2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2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2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2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2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2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2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2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2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2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2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2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2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2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2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2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2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2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2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2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2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2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2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2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2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2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2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2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2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2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2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2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2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2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2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2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2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2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2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2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2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2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2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2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2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2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2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2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2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2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2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2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2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2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2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2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2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2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2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2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2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2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2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2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2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2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2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2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2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2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2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2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2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2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2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2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2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2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2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2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2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2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2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2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2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2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2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2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2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2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2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2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2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2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2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2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2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2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2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2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2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2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2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2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2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2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2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2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2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2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2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2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2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2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2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2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2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2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2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2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2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2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2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2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2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2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2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2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2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2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2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2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2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2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2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2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2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2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2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2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2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2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2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2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2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2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2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2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2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2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2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2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2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2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2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2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2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2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2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2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2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2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2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2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2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2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2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2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2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2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2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2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2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2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2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2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2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2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2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2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2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2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2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2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2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2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2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2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2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2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2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2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2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2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2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2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2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2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2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2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2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2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2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2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2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2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2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2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2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2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2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2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2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2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2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2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2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2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2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2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2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2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2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2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2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2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2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2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2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2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2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2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2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2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2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2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2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2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2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2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2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2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2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2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2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2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2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2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2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2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2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2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2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2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2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2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2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2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2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2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2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2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2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2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2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2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2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2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2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2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2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2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2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2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2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2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2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2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2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2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2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2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2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2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2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2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2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2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2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2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2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2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2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2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2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2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2.7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2.7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2.7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2.7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2.7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2.7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2.7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2.75" customHeight="1" x14ac:dyDescent="0.2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2.75" customHeight="1" x14ac:dyDescent="0.2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2.75" customHeight="1" x14ac:dyDescent="0.2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2.75" customHeight="1" x14ac:dyDescent="0.2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2.75" customHeight="1" x14ac:dyDescent="0.2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2.75" customHeight="1" x14ac:dyDescent="0.2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Mapa Final</vt:lpstr>
      <vt:lpstr>Matriz Calor Inherente</vt:lpstr>
      <vt:lpstr>Matriz Calor Residual</vt:lpstr>
      <vt:lpstr>Tabla probabilidad</vt:lpstr>
      <vt:lpstr>Tabla Impacto</vt:lpstr>
      <vt:lpstr>Tabla Valoración controles</vt:lpstr>
      <vt:lpstr>CONTROL DE CAMBIOS</vt:lpstr>
      <vt:lpstr>Opciones Tratamiento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 Cubillos Benavides</dc:creator>
  <cp:lastModifiedBy>Jesus Quiceno</cp:lastModifiedBy>
  <cp:lastPrinted>2023-11-30T22:01:40Z</cp:lastPrinted>
  <dcterms:created xsi:type="dcterms:W3CDTF">2020-03-24T23:12:47Z</dcterms:created>
  <dcterms:modified xsi:type="dcterms:W3CDTF">2025-06-18T19:43:55Z</dcterms:modified>
</cp:coreProperties>
</file>