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User\Documents\MEGA-2\10-BASES-2025\MAPA DE RIESGOS 2025\"/>
    </mc:Choice>
  </mc:AlternateContent>
  <bookViews>
    <workbookView xWindow="0" yWindow="0" windowWidth="28800" windowHeight="1083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workbook>
</file>

<file path=xl/calcChain.xml><?xml version="1.0" encoding="utf-8"?>
<calcChain xmlns="http://schemas.openxmlformats.org/spreadsheetml/2006/main">
  <c r="T16" i="1" l="1"/>
  <c r="Q16" i="1"/>
  <c r="X16" i="1" s="1"/>
  <c r="AB16" i="1" l="1"/>
  <c r="AA16" i="1" s="1"/>
  <c r="Y16" i="1"/>
  <c r="Z16" i="1"/>
  <c r="AC16" i="1" l="1"/>
  <c r="G15" i="1" l="1"/>
  <c r="H15" i="1" s="1"/>
  <c r="I15" i="1" s="1"/>
  <c r="T15" i="1"/>
  <c r="Q15" i="1"/>
  <c r="F221" i="13" l="1"/>
  <c r="F211" i="13"/>
  <c r="F212" i="13"/>
  <c r="F213" i="13"/>
  <c r="F214" i="13"/>
  <c r="F215" i="13"/>
  <c r="F216" i="13"/>
  <c r="F217" i="13"/>
  <c r="F218" i="13"/>
  <c r="F219" i="13"/>
  <c r="F220" i="13"/>
  <c r="F210" i="13"/>
  <c r="B221" i="13" a="1"/>
  <c r="K17"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7" i="1"/>
  <c r="X15" i="1" l="1"/>
  <c r="Y15" i="1" s="1"/>
  <c r="Q17" i="1" l="1"/>
  <c r="Z15" i="1" l="1"/>
  <c r="X17" i="1" s="1"/>
  <c r="Y17" i="1" l="1"/>
  <c r="Z17" i="1" l="1"/>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15" i="1" l="1"/>
  <c r="L15" i="1" s="1"/>
  <c r="X6" i="18" l="1"/>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M15" i="1"/>
  <c r="AB15" i="1" s="1"/>
  <c r="AH30" i="18"/>
  <c r="J38" i="18"/>
  <c r="AH6" i="18"/>
  <c r="V6" i="18"/>
  <c r="AB30" i="18"/>
  <c r="J22" i="18"/>
  <c r="J6" i="18"/>
  <c r="P30" i="18"/>
  <c r="AH22" i="18"/>
  <c r="P6" i="18"/>
  <c r="N15"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V47" i="19" l="1"/>
  <c r="AH28" i="19"/>
  <c r="AA15" i="1"/>
  <c r="P16" i="19" s="1"/>
  <c r="AB17" i="1"/>
  <c r="AA17" i="1" s="1"/>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P37" i="19" l="1"/>
  <c r="V37" i="19"/>
  <c r="J47" i="19"/>
  <c r="V7" i="19"/>
  <c r="P27" i="19"/>
  <c r="J17" i="19"/>
  <c r="V17" i="19"/>
  <c r="AH27" i="19"/>
  <c r="AB17" i="19"/>
  <c r="P47" i="19"/>
  <c r="AH7" i="19"/>
  <c r="AH47" i="19"/>
  <c r="V27" i="19"/>
  <c r="AH37" i="19"/>
  <c r="P7" i="19"/>
  <c r="J37" i="19"/>
  <c r="AB7" i="19"/>
  <c r="J27" i="19"/>
  <c r="AB47" i="19"/>
  <c r="AB37" i="19"/>
  <c r="J7" i="19"/>
  <c r="AB27" i="19"/>
  <c r="P17" i="19"/>
  <c r="AH17" i="19"/>
  <c r="AI7" i="19"/>
  <c r="W7" i="19"/>
  <c r="Q27" i="19"/>
  <c r="AI37" i="19"/>
  <c r="AC7" i="19"/>
  <c r="Q7" i="19"/>
  <c r="Q17" i="19"/>
  <c r="W17" i="19"/>
  <c r="AI17" i="19"/>
  <c r="AC27" i="19"/>
  <c r="W47" i="19"/>
  <c r="K27" i="19"/>
  <c r="W27" i="19"/>
  <c r="K47" i="19"/>
  <c r="AC47" i="19"/>
  <c r="AC17" i="19"/>
  <c r="Q37" i="19"/>
  <c r="K17" i="19"/>
  <c r="W37" i="19"/>
  <c r="Q47" i="19"/>
  <c r="AI47" i="19"/>
  <c r="AC37" i="19"/>
  <c r="K37" i="19"/>
  <c r="AI27" i="19"/>
  <c r="K7" i="19"/>
  <c r="P48" i="19"/>
  <c r="AB8" i="19"/>
  <c r="P8" i="19"/>
  <c r="J38" i="19"/>
  <c r="V38" i="19"/>
  <c r="V8" i="19"/>
  <c r="AC8" i="19"/>
  <c r="J18" i="19"/>
  <c r="V28" i="19"/>
  <c r="V18" i="19"/>
  <c r="AB48" i="19"/>
  <c r="AB18" i="19"/>
  <c r="V48" i="19"/>
  <c r="AB28" i="19"/>
  <c r="AH18" i="19"/>
  <c r="AH8" i="19"/>
  <c r="AB38" i="19"/>
  <c r="P18" i="19"/>
  <c r="J48" i="19"/>
  <c r="AH38" i="19"/>
  <c r="P28" i="19"/>
  <c r="J28" i="19"/>
  <c r="AH48" i="19"/>
  <c r="J8" i="19"/>
  <c r="P38" i="19"/>
  <c r="J46" i="19"/>
  <c r="J26" i="19"/>
  <c r="AB36" i="19"/>
  <c r="AB6" i="19"/>
  <c r="AC15" i="1"/>
  <c r="V36" i="19"/>
  <c r="J36" i="19"/>
  <c r="V6" i="19"/>
  <c r="V16" i="19"/>
  <c r="P36" i="19"/>
  <c r="AH16" i="19"/>
  <c r="P26" i="19"/>
  <c r="AH36" i="19"/>
  <c r="J16" i="19"/>
  <c r="P46" i="19"/>
  <c r="J6" i="19"/>
  <c r="V46" i="19"/>
  <c r="AH26" i="19"/>
  <c r="AH6" i="19"/>
  <c r="AB16" i="19"/>
  <c r="AB46" i="19"/>
  <c r="P6" i="19"/>
  <c r="V26" i="19"/>
  <c r="AB26" i="19"/>
  <c r="AH46" i="19"/>
  <c r="AC17" i="1"/>
  <c r="W36" i="19"/>
  <c r="Q6" i="19"/>
  <c r="AC36" i="19"/>
  <c r="K6" i="19"/>
  <c r="K16" i="19"/>
  <c r="Q16" i="19"/>
  <c r="AI6" i="19"/>
  <c r="K46" i="19"/>
  <c r="AI16" i="19"/>
  <c r="AI46" i="19"/>
  <c r="Q36" i="19"/>
  <c r="AC46" i="19"/>
  <c r="W6" i="19"/>
  <c r="W26" i="19"/>
  <c r="Q46" i="19"/>
  <c r="K26" i="19"/>
  <c r="AC26" i="19"/>
  <c r="W46" i="19"/>
  <c r="AC16" i="19"/>
  <c r="AI36" i="19"/>
  <c r="W16" i="19"/>
  <c r="AI26" i="19"/>
  <c r="K36" i="19"/>
  <c r="AC6" i="19"/>
  <c r="Q26" i="19"/>
  <c r="AC18" i="19" l="1"/>
  <c r="K38" i="19"/>
  <c r="AC48" i="19"/>
  <c r="K28" i="19"/>
  <c r="AI48" i="19"/>
  <c r="K18" i="19"/>
  <c r="Q48" i="19"/>
  <c r="AI18" i="19"/>
  <c r="AI38" i="19"/>
  <c r="AI28" i="19"/>
  <c r="K48" i="19"/>
  <c r="W28" i="19"/>
  <c r="AI8" i="19"/>
  <c r="AC28" i="19"/>
  <c r="Q38" i="19"/>
  <c r="W38" i="19"/>
  <c r="Q8" i="19"/>
  <c r="Q28" i="19"/>
  <c r="W18" i="19"/>
  <c r="Q18" i="19"/>
  <c r="K8" i="19"/>
  <c r="W48" i="19"/>
  <c r="W8" i="19"/>
  <c r="AC38" i="19"/>
  <c r="AD38" i="19"/>
  <c r="L38" i="19"/>
  <c r="X48" i="19"/>
  <c r="R8" i="19"/>
  <c r="AJ38" i="19"/>
  <c r="R38" i="19"/>
  <c r="X8" i="19"/>
  <c r="AD48" i="19"/>
  <c r="R28" i="19"/>
  <c r="X38" i="19"/>
  <c r="L48" i="19"/>
  <c r="AD28" i="19"/>
  <c r="R48" i="19"/>
  <c r="AD8" i="19"/>
  <c r="AJ28" i="19"/>
  <c r="L18" i="19"/>
  <c r="AJ8" i="19"/>
  <c r="AJ48" i="19"/>
  <c r="L28" i="19"/>
  <c r="L8" i="19"/>
  <c r="R18" i="19"/>
  <c r="X18" i="19"/>
  <c r="X28" i="19"/>
  <c r="AD18" i="19"/>
  <c r="AJ1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<sst xmlns="http://schemas.openxmlformats.org/spreadsheetml/2006/main" count="344" uniqueCount="232">
  <si>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</si>
  <si>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</si>
  <si>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</si>
  <si>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</si>
  <si>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</si>
  <si>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</si>
  <si>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</si>
  <si>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</si>
  <si>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</si>
  <si>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</si>
  <si>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</si>
  <si>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</si>
  <si>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</si>
  <si>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</si>
  <si>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</si>
  <si>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</si>
  <si>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</si>
  <si>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</si>
  <si>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</si>
  <si>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</si>
  <si>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</si>
  <si>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</si>
  <si>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</si>
  <si>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</si>
  <si>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</si>
  <si>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</si>
  <si>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</si>
  <si>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</si>
  <si>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</si>
  <si>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</si>
  <si>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</si>
  <si>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</si>
  <si>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</si>
  <si>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</si>
  <si>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</si>
  <si>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</si>
  <si>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</si>
  <si>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</si>
  <si>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</si>
  <si>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</si>
  <si>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</si>
  <si>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</si>
  <si>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</si>
  <si>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</si>
  <si>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</si>
  <si>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</si>
  <si>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</si>
  <si>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</si>
  <si>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</si>
  <si>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</si>
  <si>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</si>
  <si>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</si>
  <si>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</si>
  <si>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</si>
  <si>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</si>
  <si>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</si>
  <si>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</si>
  <si>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</si>
  <si>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</si>
  <si>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</si>
  <si>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</si>
  <si>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</si>
  <si>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</si>
  <si>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</si>
  <si>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</si>
  <si>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</si>
  <si>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</si>
  <si>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</si>
  <si>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</si>
  <si>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</si>
  <si>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</si>
  <si>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</si>
  <si>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</si>
  <si>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</si>
  <si>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</si>
  <si>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</si>
  <si>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</si>
  <si>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</si>
  <si>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</si>
  <si>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</si>
  <si>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</si>
  <si>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</si>
  <si>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</si>
  <si>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</si>
  <si>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</si>
  <si>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</si>
  <si>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</si>
  <si>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</si>
  <si>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</si>
  <si>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</si>
  <si>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</si>
  <si>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</si>
  <si>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</si>
  <si>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</si>
  <si>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</si>
  <si>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</si>
  <si>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</si>
  <si>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</si>
  <si>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</si>
  <si>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</si>
  <si>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</si>
  <si>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</si>
  <si>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</si>
  <si>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</si>
  <si>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</si>
  <si>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</si>
  <si>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</si>
  <si>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</si>
  <si>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</si>
  <si>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</si>
  <si>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</si>
  <si>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</si>
  <si>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</si>
  <si>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</si>
  <si>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</si>
  <si>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</si>
  <si>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</si>
  <si>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</si>
  <si>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</si>
  <si>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</si>
  <si>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</si>
  <si>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</si>
  <si>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</si>
  <si>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</si>
  <si>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</si>
  <si>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</si>
  <si>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</si>
  <si>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</si>
  <si>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</si>
  <si>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</si>
  <si>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</si>
  <si>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</si>
  <si>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</si>
  <si>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</si>
  <si>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</si>
  <si>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</si>
  <si>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</si>
  <si>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</si>
  <si>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</si>
  <si>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</si>
  <si>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</si>
  <si>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</si>
  <si>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</si>
  <si>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</si>
  <si>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</si>
  <si>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</si>
  <si>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</si>
  <si>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</si>
  <si>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</si>
  <si>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</si>
  <si>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</si>
  <si>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</si>
  <si>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</si>
  <si>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</si>
  <si>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</si>
  <si>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</si>
  <si>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</si>
  <si>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</si>
  <si>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</si>
  <si>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</si>
  <si>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</si>
  <si>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</si>
  <si>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</si>
  <si>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</si>
  <si>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</si>
  <si>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</si>
  <si>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</si>
  <si>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</si>
  <si>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</si>
  <si>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</si>
  <si>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</si>
  <si>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</si>
  <si>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</si>
  <si>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</si>
  <si>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</si>
  <si>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</si>
  <si>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</si>
  <si>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</si>
  <si>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</si>
  <si>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</si>
  <si>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</si>
  <si>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</si>
  <si>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</si>
  <si>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</si>
  <si>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</si>
  <si>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</si>
  <si>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</si>
  <si>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</si>
  <si>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</si>
  <si>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</si>
  <si>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</si>
  <si>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</si>
  <si>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</si>
  <si>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</si>
  <si>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</si>
  <si>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</si>
  <si>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</si>
  <si>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</si>
  <si>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</si>
  <si>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</si>
  <si>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</si>
  <si>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</si>
  <si>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</si>
  <si>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</si>
  <si>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</si>
  <si>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</si>
  <si>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</si>
  <si>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</si>
  <si>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</si>
  <si>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</si>
  <si>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</si>
  <si>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</si>
  <si>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</si>
  <si>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</si>
  <si>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Quejas, reclamos y denuncias de los usuarios y sanción disciiplinaria por ente regulador</t>
  </si>
  <si>
    <t>Indebida incautación de bienes perecedereos y no perecederos</t>
  </si>
  <si>
    <t>de</t>
  </si>
  <si>
    <t>PE-F-055</t>
  </si>
  <si>
    <t>PÁGINA</t>
  </si>
  <si>
    <t>CÓDIGO</t>
  </si>
  <si>
    <t>VERSIÓN</t>
  </si>
  <si>
    <t>FECHA</t>
  </si>
  <si>
    <t>MAPA DE RIESGOS DE GESTIÓN</t>
  </si>
  <si>
    <t>NOMBRE DE FORMATO:</t>
  </si>
  <si>
    <t>PROCESO PLANEACIÓN ESTRATÉGICA</t>
  </si>
  <si>
    <t>Posibilidad de afectación reputacional debido a la baja percepcion de inseguridad de los grupos de valor por no realizar operativos interintitucionales de seguridad y convivencia ciudadana</t>
  </si>
  <si>
    <t>Seguridad, Convivencia y Control / Subproceso Seguridad</t>
  </si>
  <si>
    <t>Minimizar los riesgos de comisión de conductas delictivas y alteración del orden público, para procurar mejores condiciones de seguridad y sana convivencia ciudadana.</t>
  </si>
  <si>
    <t>Inicia con MENCIONAR LA ACTIVIDAD DE GESTIÓN MISIONAL DEL SUBPROCESO CON LA QUE ARRANCA y termina con LA ACTIVIDAD DE GESTIÓN MISIONAL CON LA QUE TERMINA.</t>
  </si>
  <si>
    <t xml:space="preserve">El subsecretario de Justicia y Seguridad convoca al consejo de Seguridad municipal para evaluación mensual de los indicadores de conductas delictiva y operacionales de seguridad, sustentados en plenaria por Policía metropolitana, Secretaria de Gobierno y entes de seguridad, la cual se evidencia en el acta de la reunión. </t>
  </si>
  <si>
    <t xml:space="preserve">El subsecretario de Justicia y Seguridad   convoca semanalmente a mesa operativa para la programación respectiva de los operativos  a realizarse que se evidencian en el acta de la reunion </t>
  </si>
  <si>
    <t>El equipo operativo de la Subsecretaria de Convivencia y DDHH verifica la presencia de menores en establecimientos públicos fuera del horario permitido conforme al decreto 0169 de 2024 donde se encuentran los requisitos de la restricción, los establecimientos que no cumplan son sancionados de acuerdo a ley 1801 de 2016 y se deja constancia en los informes operativos semanalmente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</si>
</sst>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0&quot;\1"/>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color theme="1"/>
      <name val="Century Gothic"/>
      <family val="2"/>
    </font>
    <font>
      <sz val="12"/>
      <color theme="1"/>
      <name val="Century Gothic"/>
      <family val="2"/>
    </font>
    <font>
      <b/>
      <sz val="12"/>
      <color theme="1"/>
      <name val="Century Gothic"/>
      <family val="2"/>
    </font>
    <font>
      <b/>
      <sz val="18"/>
      <color theme="1"/>
      <name val="Century Gothic"/>
      <family val="2"/>
    </font>
    <font>
      <sz val="18"/>
      <color theme="1"/>
      <name val="Century Gothic"/>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164" fontId="1" fillId="0" borderId="2" xfId="1" applyNumberFormat="1" applyFont="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hidden="1"/>
    </xf>
    <xf numFmtId="9" fontId="1" fillId="0" borderId="0" xfId="0" applyNumberFormat="1" applyFont="1" applyBorder="1" applyAlignment="1" applyProtection="1">
      <alignment horizontal="center" vertical="center" wrapText="1"/>
      <protection hidden="1"/>
    </xf>
    <xf numFmtId="9" fontId="1" fillId="0" borderId="0" xfId="0" applyNumberFormat="1" applyFont="1" applyBorder="1" applyAlignment="1" applyProtection="1">
      <alignment horizontal="center" vertical="center" wrapText="1"/>
      <protection locked="0"/>
    </xf>
    <xf numFmtId="9" fontId="1" fillId="0" borderId="0" xfId="0" applyNumberFormat="1" applyFont="1" applyBorder="1" applyAlignment="1" applyProtection="1">
      <alignment horizontal="center" vertical="top" wrapText="1"/>
      <protection hidden="1"/>
    </xf>
    <xf numFmtId="0" fontId="4" fillId="0" borderId="0" xfId="0" applyFont="1" applyBorder="1" applyAlignment="1" applyProtection="1">
      <alignment horizontal="center" vertical="center"/>
      <protection hidden="1"/>
    </xf>
    <xf numFmtId="0" fontId="1" fillId="0" borderId="10" xfId="0" applyFont="1" applyBorder="1" applyAlignment="1">
      <alignment horizontal="center" vertical="center"/>
    </xf>
    <xf numFmtId="0" fontId="2" fillId="0" borderId="10" xfId="0" applyFont="1" applyBorder="1" applyAlignment="1" applyProtection="1">
      <alignment horizontal="justify" vertical="center"/>
      <protection locked="0"/>
    </xf>
    <xf numFmtId="0" fontId="1"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textRotation="90"/>
      <protection locked="0"/>
    </xf>
    <xf numFmtId="9" fontId="1" fillId="0" borderId="10" xfId="0" applyNumberFormat="1" applyFont="1" applyBorder="1" applyAlignment="1" applyProtection="1">
      <alignment horizontal="center" vertical="center"/>
      <protection hidden="1"/>
    </xf>
    <xf numFmtId="164" fontId="1" fillId="0" borderId="10" xfId="1" applyNumberFormat="1" applyFont="1" applyBorder="1" applyAlignment="1">
      <alignment horizontal="center" vertical="top"/>
    </xf>
    <xf numFmtId="0" fontId="4" fillId="0" borderId="10" xfId="0" applyFont="1" applyBorder="1" applyAlignment="1" applyProtection="1">
      <alignment horizontal="center" vertical="center" textRotation="90" wrapText="1"/>
      <protection hidden="1"/>
    </xf>
    <xf numFmtId="9" fontId="1" fillId="0" borderId="29" xfId="0" applyNumberFormat="1" applyFont="1" applyBorder="1" applyAlignment="1" applyProtection="1">
      <alignment horizontal="center" vertical="center"/>
      <protection hidden="1"/>
    </xf>
    <xf numFmtId="0" fontId="4" fillId="0" borderId="10" xfId="0" applyFont="1" applyBorder="1" applyAlignment="1" applyProtection="1">
      <alignment horizontal="center" vertical="center" textRotation="90"/>
      <protection hidden="1"/>
    </xf>
    <xf numFmtId="0" fontId="1" fillId="0" borderId="29" xfId="0" applyFont="1" applyBorder="1" applyAlignment="1" applyProtection="1">
      <alignment horizontal="center" vertical="center" textRotation="90"/>
      <protection locked="0"/>
    </xf>
    <xf numFmtId="0" fontId="2"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59" fillId="0" borderId="0" xfId="0" applyFont="1" applyAlignment="1">
      <alignment horizontal="center" vertical="center"/>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0" fontId="2" fillId="0" borderId="75" xfId="0" applyFont="1" applyBorder="1" applyAlignment="1">
      <alignment vertical="center" wrapText="1"/>
    </xf>
    <xf numFmtId="0" fontId="2" fillId="0" borderId="76" xfId="0" applyFont="1" applyBorder="1" applyAlignment="1">
      <alignment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59" fillId="0" borderId="12" xfId="0" applyFont="1" applyBorder="1" applyAlignment="1">
      <alignment horizontal="center" vertical="center"/>
    </xf>
    <xf numFmtId="0" fontId="59" fillId="0" borderId="19" xfId="0" applyFont="1" applyBorder="1" applyAlignment="1">
      <alignment horizontal="center" vertical="center"/>
    </xf>
    <xf numFmtId="0" fontId="59" fillId="0" borderId="13" xfId="0" applyFont="1" applyBorder="1" applyAlignment="1">
      <alignment horizontal="center" vertical="center"/>
    </xf>
    <xf numFmtId="0" fontId="59" fillId="0" borderId="14" xfId="0" applyFont="1" applyBorder="1" applyAlignment="1">
      <alignment horizontal="center" vertical="center"/>
    </xf>
    <xf numFmtId="0" fontId="59" fillId="0" borderId="0" xfId="0" applyFont="1" applyBorder="1" applyAlignment="1">
      <alignment horizontal="center" vertical="center"/>
    </xf>
    <xf numFmtId="0" fontId="59" fillId="0" borderId="15" xfId="0" applyFont="1" applyBorder="1" applyAlignment="1">
      <alignment horizontal="center" vertical="center"/>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62" fillId="0" borderId="36" xfId="0" applyFont="1" applyBorder="1" applyAlignment="1">
      <alignment horizontal="center" vertical="center"/>
    </xf>
    <xf numFmtId="0" fontId="62" fillId="0" borderId="47" xfId="0" applyFont="1" applyBorder="1" applyAlignment="1">
      <alignment horizontal="center" vertical="center"/>
    </xf>
    <xf numFmtId="0" fontId="63" fillId="0" borderId="19" xfId="0" applyFont="1" applyBorder="1" applyAlignment="1">
      <alignment horizontal="left" vertical="center"/>
    </xf>
    <xf numFmtId="0" fontId="63" fillId="0" borderId="13" xfId="0" applyFont="1" applyBorder="1" applyAlignment="1">
      <alignment horizontal="left" vertical="center"/>
    </xf>
    <xf numFmtId="0" fontId="62" fillId="0" borderId="18" xfId="0" applyFont="1" applyBorder="1" applyAlignment="1">
      <alignment horizontal="center" vertical="center"/>
    </xf>
    <xf numFmtId="0" fontId="62" fillId="0" borderId="17" xfId="0" applyFont="1" applyBorder="1" applyAlignment="1">
      <alignment horizontal="center" vertical="center"/>
    </xf>
    <xf numFmtId="0" fontId="61" fillId="0" borderId="12" xfId="0" applyFont="1" applyBorder="1" applyAlignment="1">
      <alignment horizontal="center" vertical="center"/>
    </xf>
    <xf numFmtId="0" fontId="61" fillId="0" borderId="19" xfId="0" applyFont="1" applyBorder="1" applyAlignment="1">
      <alignment horizontal="center" vertical="center"/>
    </xf>
    <xf numFmtId="0" fontId="61" fillId="0" borderId="13" xfId="0" applyFont="1" applyBorder="1" applyAlignment="1">
      <alignment horizontal="center" vertical="center"/>
    </xf>
    <xf numFmtId="15" fontId="60" fillId="0" borderId="16" xfId="0" applyNumberFormat="1" applyFont="1" applyBorder="1" applyAlignment="1">
      <alignment horizontal="center" vertical="center"/>
    </xf>
    <xf numFmtId="0" fontId="60" fillId="0" borderId="18" xfId="0" applyFont="1" applyBorder="1" applyAlignment="1">
      <alignment horizontal="center" vertical="center"/>
    </xf>
    <xf numFmtId="0" fontId="60" fillId="0" borderId="17" xfId="0" applyFont="1" applyBorder="1" applyAlignment="1">
      <alignment horizontal="center" vertical="center"/>
    </xf>
    <xf numFmtId="165" fontId="60" fillId="0" borderId="16" xfId="0" applyNumberFormat="1" applyFont="1" applyBorder="1" applyAlignment="1">
      <alignment horizontal="center" vertical="center"/>
    </xf>
    <xf numFmtId="165" fontId="60" fillId="0" borderId="18" xfId="0" applyNumberFormat="1" applyFont="1" applyBorder="1" applyAlignment="1">
      <alignment horizontal="center" vertical="center"/>
    </xf>
    <xf numFmtId="165" fontId="60" fillId="0" borderId="17" xfId="0" applyNumberFormat="1" applyFont="1" applyBorder="1" applyAlignment="1">
      <alignment horizontal="center" vertical="center"/>
    </xf>
    <xf numFmtId="0" fontId="60" fillId="0" borderId="16" xfId="0" applyFont="1" applyBorder="1" applyAlignment="1">
      <alignment horizontal="center"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3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0</xdr:rowOff>
    </xdr:from>
    <xdr:to>
      <xdr:col>3</xdr:col>
      <xdr:colOff>1361</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0"/>
          <a:ext cx="1182461" cy="1305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zoomScale="110" zoomScaleNormal="110" workbookViewId="0">
      <selection activeCell="B4" sqref="B4:H5"/>
    </sheetView>
  </sheetViews>
  <sheetFormatPr baseColWidth="10" defaultColWidth="11.42578125"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78" t="s">
        <v>166</v>
      </c>
      <c r="C2" s="179"/>
      <c r="D2" s="179"/>
      <c r="E2" s="179"/>
      <c r="F2" s="179"/>
      <c r="G2" s="179"/>
      <c r="H2" s="180"/>
    </row>
    <row r="3" spans="2:8" x14ac:dyDescent="0.25">
      <c r="B3" s="84"/>
      <c r="C3" s="85"/>
      <c r="D3" s="85"/>
      <c r="E3" s="85"/>
      <c r="F3" s="85"/>
      <c r="G3" s="85"/>
      <c r="H3" s="86"/>
    </row>
    <row r="4" spans="2:8" ht="63" customHeight="1" x14ac:dyDescent="0.25">
      <c r="B4" s="181" t="s">
        <v>209</v>
      </c>
      <c r="C4" s="182"/>
      <c r="D4" s="182"/>
      <c r="E4" s="182"/>
      <c r="F4" s="182"/>
      <c r="G4" s="182"/>
      <c r="H4" s="183"/>
    </row>
    <row r="5" spans="2:8" ht="63" customHeight="1" x14ac:dyDescent="0.25">
      <c r="B5" s="184"/>
      <c r="C5" s="185"/>
      <c r="D5" s="185"/>
      <c r="E5" s="185"/>
      <c r="F5" s="185"/>
      <c r="G5" s="185"/>
      <c r="H5" s="186"/>
    </row>
    <row r="6" spans="2:8" ht="16.5" x14ac:dyDescent="0.25">
      <c r="B6" s="187" t="s">
        <v>164</v>
      </c>
      <c r="C6" s="188"/>
      <c r="D6" s="188"/>
      <c r="E6" s="188"/>
      <c r="F6" s="188"/>
      <c r="G6" s="188"/>
      <c r="H6" s="189"/>
    </row>
    <row r="7" spans="2:8" ht="95.25" customHeight="1" x14ac:dyDescent="0.25">
      <c r="B7" s="197" t="s">
        <v>169</v>
      </c>
      <c r="C7" s="198"/>
      <c r="D7" s="198"/>
      <c r="E7" s="198"/>
      <c r="F7" s="198"/>
      <c r="G7" s="198"/>
      <c r="H7" s="199"/>
    </row>
    <row r="8" spans="2:8" ht="16.5" x14ac:dyDescent="0.25">
      <c r="B8" s="120"/>
      <c r="C8" s="121"/>
      <c r="D8" s="121"/>
      <c r="E8" s="121"/>
      <c r="F8" s="121"/>
      <c r="G8" s="121"/>
      <c r="H8" s="122"/>
    </row>
    <row r="9" spans="2:8" ht="16.5" customHeight="1" x14ac:dyDescent="0.25">
      <c r="B9" s="190" t="s">
        <v>202</v>
      </c>
      <c r="C9" s="191"/>
      <c r="D9" s="191"/>
      <c r="E9" s="191"/>
      <c r="F9" s="191"/>
      <c r="G9" s="191"/>
      <c r="H9" s="192"/>
    </row>
    <row r="10" spans="2:8" ht="44.25" customHeight="1" x14ac:dyDescent="0.25">
      <c r="B10" s="190"/>
      <c r="C10" s="191"/>
      <c r="D10" s="191"/>
      <c r="E10" s="191"/>
      <c r="F10" s="191"/>
      <c r="G10" s="191"/>
      <c r="H10" s="192"/>
    </row>
    <row r="11" spans="2:8" ht="15.75" thickBot="1" x14ac:dyDescent="0.3">
      <c r="B11" s="109"/>
      <c r="C11" s="112"/>
      <c r="D11" s="117"/>
      <c r="E11" s="118"/>
      <c r="F11" s="118"/>
      <c r="G11" s="119"/>
      <c r="H11" s="113"/>
    </row>
    <row r="12" spans="2:8" ht="15.75" thickTop="1" x14ac:dyDescent="0.25">
      <c r="B12" s="109"/>
      <c r="C12" s="193" t="s">
        <v>165</v>
      </c>
      <c r="D12" s="194"/>
      <c r="E12" s="195" t="s">
        <v>203</v>
      </c>
      <c r="F12" s="196"/>
      <c r="G12" s="112"/>
      <c r="H12" s="113"/>
    </row>
    <row r="13" spans="2:8" ht="35.25" customHeight="1" x14ac:dyDescent="0.25">
      <c r="B13" s="109"/>
      <c r="C13" s="165" t="s">
        <v>196</v>
      </c>
      <c r="D13" s="166"/>
      <c r="E13" s="167" t="s">
        <v>201</v>
      </c>
      <c r="F13" s="168"/>
      <c r="G13" s="112"/>
      <c r="H13" s="113"/>
    </row>
    <row r="14" spans="2:8" ht="17.25" customHeight="1" x14ac:dyDescent="0.25">
      <c r="B14" s="109"/>
      <c r="C14" s="165" t="s">
        <v>197</v>
      </c>
      <c r="D14" s="166"/>
      <c r="E14" s="167" t="s">
        <v>199</v>
      </c>
      <c r="F14" s="168"/>
      <c r="G14" s="112"/>
      <c r="H14" s="113"/>
    </row>
    <row r="15" spans="2:8" ht="19.5" customHeight="1" x14ac:dyDescent="0.25">
      <c r="B15" s="109"/>
      <c r="C15" s="165" t="s">
        <v>198</v>
      </c>
      <c r="D15" s="166"/>
      <c r="E15" s="167" t="s">
        <v>200</v>
      </c>
      <c r="F15" s="168"/>
      <c r="G15" s="112"/>
      <c r="H15" s="113"/>
    </row>
    <row r="16" spans="2:8" ht="69.75" customHeight="1" x14ac:dyDescent="0.25">
      <c r="B16" s="109"/>
      <c r="C16" s="165" t="s">
        <v>167</v>
      </c>
      <c r="D16" s="166"/>
      <c r="E16" s="167" t="s">
        <v>168</v>
      </c>
      <c r="F16" s="168"/>
      <c r="G16" s="112"/>
      <c r="H16" s="113"/>
    </row>
    <row r="17" spans="2:8" ht="34.5" customHeight="1" x14ac:dyDescent="0.25">
      <c r="B17" s="109"/>
      <c r="C17" s="169" t="s">
        <v>2</v>
      </c>
      <c r="D17" s="170"/>
      <c r="E17" s="161" t="s">
        <v>210</v>
      </c>
      <c r="F17" s="162"/>
      <c r="G17" s="112"/>
      <c r="H17" s="113"/>
    </row>
    <row r="18" spans="2:8" ht="27.75" customHeight="1" x14ac:dyDescent="0.25">
      <c r="B18" s="109"/>
      <c r="C18" s="169" t="s">
        <v>3</v>
      </c>
      <c r="D18" s="170"/>
      <c r="E18" s="161" t="s">
        <v>211</v>
      </c>
      <c r="F18" s="162"/>
      <c r="G18" s="112"/>
      <c r="H18" s="113"/>
    </row>
    <row r="19" spans="2:8" ht="28.5" customHeight="1" x14ac:dyDescent="0.25">
      <c r="B19" s="109"/>
      <c r="C19" s="169" t="s">
        <v>42</v>
      </c>
      <c r="D19" s="170"/>
      <c r="E19" s="161" t="s">
        <v>212</v>
      </c>
      <c r="F19" s="162"/>
      <c r="G19" s="112"/>
      <c r="H19" s="113"/>
    </row>
    <row r="20" spans="2:8" ht="72.75" customHeight="1" x14ac:dyDescent="0.25">
      <c r="B20" s="109"/>
      <c r="C20" s="169" t="s">
        <v>1</v>
      </c>
      <c r="D20" s="170"/>
      <c r="E20" s="161" t="s">
        <v>213</v>
      </c>
      <c r="F20" s="162"/>
      <c r="G20" s="112"/>
      <c r="H20" s="113"/>
    </row>
    <row r="21" spans="2:8" ht="64.5" customHeight="1" x14ac:dyDescent="0.25">
      <c r="B21" s="109"/>
      <c r="C21" s="169" t="s">
        <v>50</v>
      </c>
      <c r="D21" s="170"/>
      <c r="E21" s="161" t="s">
        <v>171</v>
      </c>
      <c r="F21" s="162"/>
      <c r="G21" s="112"/>
      <c r="H21" s="113"/>
    </row>
    <row r="22" spans="2:8" ht="71.25" customHeight="1" x14ac:dyDescent="0.25">
      <c r="B22" s="109"/>
      <c r="C22" s="169" t="s">
        <v>170</v>
      </c>
      <c r="D22" s="170"/>
      <c r="E22" s="161" t="s">
        <v>172</v>
      </c>
      <c r="F22" s="162"/>
      <c r="G22" s="112"/>
      <c r="H22" s="113"/>
    </row>
    <row r="23" spans="2:8" ht="55.5" customHeight="1" x14ac:dyDescent="0.25">
      <c r="B23" s="109"/>
      <c r="C23" s="163" t="s">
        <v>173</v>
      </c>
      <c r="D23" s="164"/>
      <c r="E23" s="161" t="s">
        <v>174</v>
      </c>
      <c r="F23" s="162"/>
      <c r="G23" s="112"/>
      <c r="H23" s="113"/>
    </row>
    <row r="24" spans="2:8" ht="42" customHeight="1" x14ac:dyDescent="0.25">
      <c r="B24" s="109"/>
      <c r="C24" s="163" t="s">
        <v>48</v>
      </c>
      <c r="D24" s="164"/>
      <c r="E24" s="161" t="s">
        <v>175</v>
      </c>
      <c r="F24" s="162"/>
      <c r="G24" s="112"/>
      <c r="H24" s="113"/>
    </row>
    <row r="25" spans="2:8" ht="59.25" customHeight="1" x14ac:dyDescent="0.25">
      <c r="B25" s="109"/>
      <c r="C25" s="163" t="s">
        <v>163</v>
      </c>
      <c r="D25" s="164"/>
      <c r="E25" s="161" t="s">
        <v>176</v>
      </c>
      <c r="F25" s="162"/>
      <c r="G25" s="112"/>
      <c r="H25" s="113"/>
    </row>
    <row r="26" spans="2:8" ht="23.25" customHeight="1" x14ac:dyDescent="0.25">
      <c r="B26" s="109"/>
      <c r="C26" s="163" t="s">
        <v>12</v>
      </c>
      <c r="D26" s="164"/>
      <c r="E26" s="161" t="s">
        <v>177</v>
      </c>
      <c r="F26" s="162"/>
      <c r="G26" s="112"/>
      <c r="H26" s="113"/>
    </row>
    <row r="27" spans="2:8" ht="30.75" customHeight="1" x14ac:dyDescent="0.25">
      <c r="B27" s="109"/>
      <c r="C27" s="163" t="s">
        <v>181</v>
      </c>
      <c r="D27" s="164"/>
      <c r="E27" s="161" t="s">
        <v>178</v>
      </c>
      <c r="F27" s="162"/>
      <c r="G27" s="112"/>
      <c r="H27" s="113"/>
    </row>
    <row r="28" spans="2:8" ht="35.25" customHeight="1" x14ac:dyDescent="0.25">
      <c r="B28" s="109"/>
      <c r="C28" s="163" t="s">
        <v>182</v>
      </c>
      <c r="D28" s="164"/>
      <c r="E28" s="161" t="s">
        <v>179</v>
      </c>
      <c r="F28" s="162"/>
      <c r="G28" s="112"/>
      <c r="H28" s="113"/>
    </row>
    <row r="29" spans="2:8" ht="33" customHeight="1" x14ac:dyDescent="0.25">
      <c r="B29" s="109"/>
      <c r="C29" s="163" t="s">
        <v>182</v>
      </c>
      <c r="D29" s="164"/>
      <c r="E29" s="161" t="s">
        <v>179</v>
      </c>
      <c r="F29" s="162"/>
      <c r="G29" s="112"/>
      <c r="H29" s="113"/>
    </row>
    <row r="30" spans="2:8" ht="30" customHeight="1" x14ac:dyDescent="0.25">
      <c r="B30" s="109"/>
      <c r="C30" s="163" t="s">
        <v>183</v>
      </c>
      <c r="D30" s="164"/>
      <c r="E30" s="161" t="s">
        <v>180</v>
      </c>
      <c r="F30" s="162"/>
      <c r="G30" s="112"/>
      <c r="H30" s="113"/>
    </row>
    <row r="31" spans="2:8" ht="35.25" customHeight="1" x14ac:dyDescent="0.25">
      <c r="B31" s="109"/>
      <c r="C31" s="163" t="s">
        <v>184</v>
      </c>
      <c r="D31" s="164"/>
      <c r="E31" s="161" t="s">
        <v>185</v>
      </c>
      <c r="F31" s="162"/>
      <c r="G31" s="112"/>
      <c r="H31" s="113"/>
    </row>
    <row r="32" spans="2:8" ht="31.5" customHeight="1" x14ac:dyDescent="0.25">
      <c r="B32" s="109"/>
      <c r="C32" s="163" t="s">
        <v>186</v>
      </c>
      <c r="D32" s="164"/>
      <c r="E32" s="161" t="s">
        <v>187</v>
      </c>
      <c r="F32" s="162"/>
      <c r="G32" s="112"/>
      <c r="H32" s="113"/>
    </row>
    <row r="33" spans="2:8" ht="35.25" customHeight="1" x14ac:dyDescent="0.25">
      <c r="B33" s="109"/>
      <c r="C33" s="163" t="s">
        <v>188</v>
      </c>
      <c r="D33" s="164"/>
      <c r="E33" s="161" t="s">
        <v>189</v>
      </c>
      <c r="F33" s="162"/>
      <c r="G33" s="112"/>
      <c r="H33" s="113"/>
    </row>
    <row r="34" spans="2:8" ht="59.25" customHeight="1" x14ac:dyDescent="0.25">
      <c r="B34" s="109"/>
      <c r="C34" s="163" t="s">
        <v>190</v>
      </c>
      <c r="D34" s="164"/>
      <c r="E34" s="161" t="s">
        <v>191</v>
      </c>
      <c r="F34" s="162"/>
      <c r="G34" s="112"/>
      <c r="H34" s="113"/>
    </row>
    <row r="35" spans="2:8" ht="29.25" customHeight="1" x14ac:dyDescent="0.25">
      <c r="B35" s="109"/>
      <c r="C35" s="163" t="s">
        <v>29</v>
      </c>
      <c r="D35" s="164"/>
      <c r="E35" s="161" t="s">
        <v>192</v>
      </c>
      <c r="F35" s="162"/>
      <c r="G35" s="112"/>
      <c r="H35" s="113"/>
    </row>
    <row r="36" spans="2:8" ht="82.5" customHeight="1" x14ac:dyDescent="0.25">
      <c r="B36" s="109"/>
      <c r="C36" s="163" t="s">
        <v>194</v>
      </c>
      <c r="D36" s="164"/>
      <c r="E36" s="161" t="s">
        <v>193</v>
      </c>
      <c r="F36" s="162"/>
      <c r="G36" s="112"/>
      <c r="H36" s="113"/>
    </row>
    <row r="37" spans="2:8" ht="46.5" customHeight="1" x14ac:dyDescent="0.25">
      <c r="B37" s="109"/>
      <c r="C37" s="163" t="s">
        <v>39</v>
      </c>
      <c r="D37" s="164"/>
      <c r="E37" s="161" t="s">
        <v>195</v>
      </c>
      <c r="F37" s="162"/>
      <c r="G37" s="112"/>
      <c r="H37" s="113"/>
    </row>
    <row r="38" spans="2:8" ht="6.75" customHeight="1" thickBot="1" x14ac:dyDescent="0.3">
      <c r="B38" s="109"/>
      <c r="C38" s="174"/>
      <c r="D38" s="175"/>
      <c r="E38" s="176"/>
      <c r="F38" s="177"/>
      <c r="G38" s="112"/>
      <c r="H38" s="113"/>
    </row>
    <row r="39" spans="2:8" ht="15.75" thickTop="1" x14ac:dyDescent="0.25">
      <c r="B39" s="109"/>
      <c r="C39" s="110"/>
      <c r="D39" s="110"/>
      <c r="E39" s="111"/>
      <c r="F39" s="111"/>
      <c r="G39" s="112"/>
      <c r="H39" s="113"/>
    </row>
    <row r="40" spans="2:8" ht="21" customHeight="1" x14ac:dyDescent="0.25">
      <c r="B40" s="171" t="s">
        <v>204</v>
      </c>
      <c r="C40" s="172"/>
      <c r="D40" s="172"/>
      <c r="E40" s="172"/>
      <c r="F40" s="172"/>
      <c r="G40" s="172"/>
      <c r="H40" s="173"/>
    </row>
    <row r="41" spans="2:8" ht="20.25" customHeight="1" x14ac:dyDescent="0.25">
      <c r="B41" s="171" t="s">
        <v>205</v>
      </c>
      <c r="C41" s="172"/>
      <c r="D41" s="172"/>
      <c r="E41" s="172"/>
      <c r="F41" s="172"/>
      <c r="G41" s="172"/>
      <c r="H41" s="173"/>
    </row>
    <row r="42" spans="2:8" ht="20.25" customHeight="1" x14ac:dyDescent="0.25">
      <c r="B42" s="171" t="s">
        <v>206</v>
      </c>
      <c r="C42" s="172"/>
      <c r="D42" s="172"/>
      <c r="E42" s="172"/>
      <c r="F42" s="172"/>
      <c r="G42" s="172"/>
      <c r="H42" s="173"/>
    </row>
    <row r="43" spans="2:8" ht="20.25" customHeight="1" x14ac:dyDescent="0.25">
      <c r="B43" s="171" t="s">
        <v>207</v>
      </c>
      <c r="C43" s="172"/>
      <c r="D43" s="172"/>
      <c r="E43" s="172"/>
      <c r="F43" s="172"/>
      <c r="G43" s="172"/>
      <c r="H43" s="173"/>
    </row>
    <row r="44" spans="2:8" x14ac:dyDescent="0.25">
      <c r="B44" s="171" t="s">
        <v>208</v>
      </c>
      <c r="C44" s="172"/>
      <c r="D44" s="172"/>
      <c r="E44" s="172"/>
      <c r="F44" s="172"/>
      <c r="G44" s="172"/>
      <c r="H44" s="173"/>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21"/>
  <sheetViews>
    <sheetView tabSelected="1" topLeftCell="A13" zoomScale="50" zoomScaleNormal="50" workbookViewId="0">
      <selection activeCell="P17" sqref="P17"/>
    </sheetView>
  </sheetViews>
  <sheetFormatPr baseColWidth="10" defaultColWidth="11.42578125" defaultRowHeight="16.5" x14ac:dyDescent="0.3"/>
  <cols>
    <col min="1" max="1" width="4" style="2" bestFit="1" customWidth="1"/>
    <col min="2" max="2" width="14.8554687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6.28515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s="160" customFormat="1" ht="23.25" thickBot="1" x14ac:dyDescent="0.3">
      <c r="A1" s="255"/>
      <c r="B1" s="256"/>
      <c r="C1" s="256"/>
      <c r="D1" s="257"/>
      <c r="E1" s="264" t="s">
        <v>224</v>
      </c>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5"/>
    </row>
    <row r="2" spans="1:68" s="160" customFormat="1" ht="24" x14ac:dyDescent="0.25">
      <c r="A2" s="258"/>
      <c r="B2" s="259"/>
      <c r="C2" s="259"/>
      <c r="D2" s="260"/>
      <c r="E2" s="266" t="s">
        <v>223</v>
      </c>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7"/>
    </row>
    <row r="3" spans="1:68" s="160" customFormat="1" ht="23.25" thickBot="1" x14ac:dyDescent="0.3">
      <c r="A3" s="258"/>
      <c r="B3" s="259"/>
      <c r="C3" s="259"/>
      <c r="D3" s="260"/>
      <c r="E3" s="268" t="s">
        <v>222</v>
      </c>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9"/>
    </row>
    <row r="4" spans="1:68" s="160" customFormat="1" x14ac:dyDescent="0.25">
      <c r="A4" s="258"/>
      <c r="B4" s="259"/>
      <c r="C4" s="259"/>
      <c r="D4" s="260"/>
      <c r="E4" s="270" t="s">
        <v>221</v>
      </c>
      <c r="F4" s="271"/>
      <c r="G4" s="271"/>
      <c r="H4" s="271"/>
      <c r="I4" s="271"/>
      <c r="J4" s="271"/>
      <c r="K4" s="271"/>
      <c r="L4" s="271"/>
      <c r="M4" s="272"/>
      <c r="N4" s="270" t="s">
        <v>220</v>
      </c>
      <c r="O4" s="271"/>
      <c r="P4" s="271"/>
      <c r="Q4" s="271"/>
      <c r="R4" s="271"/>
      <c r="S4" s="271"/>
      <c r="T4" s="271"/>
      <c r="U4" s="271"/>
      <c r="V4" s="271"/>
      <c r="W4" s="271"/>
      <c r="X4" s="272"/>
      <c r="Y4" s="270" t="s">
        <v>219</v>
      </c>
      <c r="Z4" s="271"/>
      <c r="AA4" s="271"/>
      <c r="AB4" s="271"/>
      <c r="AC4" s="271"/>
      <c r="AD4" s="271"/>
      <c r="AE4" s="271"/>
      <c r="AF4" s="272"/>
      <c r="AG4" s="270" t="s">
        <v>218</v>
      </c>
      <c r="AH4" s="271"/>
      <c r="AI4" s="271"/>
      <c r="AJ4" s="272"/>
    </row>
    <row r="5" spans="1:68" s="160" customFormat="1" ht="18" thickBot="1" x14ac:dyDescent="0.3">
      <c r="A5" s="261"/>
      <c r="B5" s="262"/>
      <c r="C5" s="262"/>
      <c r="D5" s="263"/>
      <c r="E5" s="273">
        <v>45258</v>
      </c>
      <c r="F5" s="274"/>
      <c r="G5" s="274"/>
      <c r="H5" s="274"/>
      <c r="I5" s="274"/>
      <c r="J5" s="274"/>
      <c r="K5" s="274"/>
      <c r="L5" s="274"/>
      <c r="M5" s="275"/>
      <c r="N5" s="276">
        <v>1</v>
      </c>
      <c r="O5" s="277"/>
      <c r="P5" s="277"/>
      <c r="Q5" s="277"/>
      <c r="R5" s="277"/>
      <c r="S5" s="277"/>
      <c r="T5" s="277"/>
      <c r="U5" s="277"/>
      <c r="V5" s="277"/>
      <c r="W5" s="277"/>
      <c r="X5" s="278"/>
      <c r="Y5" s="279" t="s">
        <v>217</v>
      </c>
      <c r="Z5" s="274"/>
      <c r="AA5" s="274"/>
      <c r="AB5" s="274"/>
      <c r="AC5" s="274"/>
      <c r="AD5" s="274"/>
      <c r="AE5" s="274"/>
      <c r="AF5" s="275"/>
      <c r="AG5" s="279" t="s">
        <v>216</v>
      </c>
      <c r="AH5" s="274"/>
      <c r="AI5" s="274"/>
      <c r="AJ5" s="275"/>
    </row>
    <row r="6" spans="1:68" ht="16.5" customHeight="1" x14ac:dyDescent="0.3">
      <c r="A6" s="200" t="s">
        <v>144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2"/>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ht="24" customHeight="1" x14ac:dyDescent="0.3">
      <c r="A7" s="203"/>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x14ac:dyDescent="0.3">
      <c r="A8" s="28"/>
      <c r="B8" s="29"/>
      <c r="C8" s="28"/>
      <c r="D8" s="28"/>
      <c r="E8" s="8"/>
      <c r="F8" s="27"/>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ht="26.25" customHeight="1" x14ac:dyDescent="0.3">
      <c r="A9" s="209" t="s">
        <v>43</v>
      </c>
      <c r="B9" s="210"/>
      <c r="C9" s="214" t="s">
        <v>226</v>
      </c>
      <c r="D9" s="215"/>
      <c r="E9" s="215"/>
      <c r="F9" s="215"/>
      <c r="G9" s="215"/>
      <c r="H9" s="215"/>
      <c r="I9" s="215"/>
      <c r="J9" s="215"/>
      <c r="K9" s="215"/>
      <c r="L9" s="215"/>
      <c r="M9" s="215"/>
      <c r="N9" s="216"/>
      <c r="O9" s="217"/>
      <c r="P9" s="217"/>
      <c r="Q9" s="217"/>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39.75" customHeight="1" x14ac:dyDescent="0.3">
      <c r="A10" s="209" t="s">
        <v>130</v>
      </c>
      <c r="B10" s="210"/>
      <c r="C10" s="211" t="s">
        <v>227</v>
      </c>
      <c r="D10" s="212"/>
      <c r="E10" s="212"/>
      <c r="F10" s="212"/>
      <c r="G10" s="212"/>
      <c r="H10" s="212"/>
      <c r="I10" s="212"/>
      <c r="J10" s="212"/>
      <c r="K10" s="212"/>
      <c r="L10" s="212"/>
      <c r="M10" s="212"/>
      <c r="N10" s="213"/>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ht="49.5" customHeight="1" x14ac:dyDescent="0.3">
      <c r="A11" s="209" t="s">
        <v>44</v>
      </c>
      <c r="B11" s="210"/>
      <c r="C11" s="211" t="s">
        <v>228</v>
      </c>
      <c r="D11" s="212"/>
      <c r="E11" s="212"/>
      <c r="F11" s="212"/>
      <c r="G11" s="212"/>
      <c r="H11" s="212"/>
      <c r="I11" s="212"/>
      <c r="J11" s="212"/>
      <c r="K11" s="212"/>
      <c r="L11" s="212"/>
      <c r="M11" s="212"/>
      <c r="N11" s="213"/>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x14ac:dyDescent="0.3">
      <c r="A12" s="206" t="s">
        <v>139</v>
      </c>
      <c r="B12" s="207"/>
      <c r="C12" s="207"/>
      <c r="D12" s="207"/>
      <c r="E12" s="207"/>
      <c r="F12" s="207"/>
      <c r="G12" s="208"/>
      <c r="H12" s="206" t="s">
        <v>140</v>
      </c>
      <c r="I12" s="207"/>
      <c r="J12" s="207"/>
      <c r="K12" s="207"/>
      <c r="L12" s="207"/>
      <c r="M12" s="207"/>
      <c r="N12" s="208"/>
      <c r="O12" s="206" t="s">
        <v>141</v>
      </c>
      <c r="P12" s="207"/>
      <c r="Q12" s="207"/>
      <c r="R12" s="207"/>
      <c r="S12" s="207"/>
      <c r="T12" s="207"/>
      <c r="U12" s="207"/>
      <c r="V12" s="207"/>
      <c r="W12" s="208"/>
      <c r="X12" s="206" t="s">
        <v>142</v>
      </c>
      <c r="Y12" s="207"/>
      <c r="Z12" s="207"/>
      <c r="AA12" s="207"/>
      <c r="AB12" s="207"/>
      <c r="AC12" s="207"/>
      <c r="AD12" s="208"/>
      <c r="AE12" s="206" t="s">
        <v>34</v>
      </c>
      <c r="AF12" s="207"/>
      <c r="AG12" s="207"/>
      <c r="AH12" s="207"/>
      <c r="AI12" s="207"/>
      <c r="AJ12" s="20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6.5" customHeight="1" x14ac:dyDescent="0.3">
      <c r="A13" s="219" t="s">
        <v>0</v>
      </c>
      <c r="B13" s="224" t="s">
        <v>2</v>
      </c>
      <c r="C13" s="222" t="s">
        <v>3</v>
      </c>
      <c r="D13" s="222" t="s">
        <v>42</v>
      </c>
      <c r="E13" s="223" t="s">
        <v>1</v>
      </c>
      <c r="F13" s="221" t="s">
        <v>50</v>
      </c>
      <c r="G13" s="222" t="s">
        <v>135</v>
      </c>
      <c r="H13" s="225" t="s">
        <v>33</v>
      </c>
      <c r="I13" s="226" t="s">
        <v>5</v>
      </c>
      <c r="J13" s="221" t="s">
        <v>87</v>
      </c>
      <c r="K13" s="221" t="s">
        <v>92</v>
      </c>
      <c r="L13" s="228" t="s">
        <v>45</v>
      </c>
      <c r="M13" s="226" t="s">
        <v>5</v>
      </c>
      <c r="N13" s="222" t="s">
        <v>48</v>
      </c>
      <c r="O13" s="229" t="s">
        <v>11</v>
      </c>
      <c r="P13" s="218" t="s">
        <v>163</v>
      </c>
      <c r="Q13" s="221" t="s">
        <v>12</v>
      </c>
      <c r="R13" s="218" t="s">
        <v>8</v>
      </c>
      <c r="S13" s="218"/>
      <c r="T13" s="218"/>
      <c r="U13" s="218"/>
      <c r="V13" s="218"/>
      <c r="W13" s="218"/>
      <c r="X13" s="231" t="s">
        <v>138</v>
      </c>
      <c r="Y13" s="231" t="s">
        <v>46</v>
      </c>
      <c r="Z13" s="231" t="s">
        <v>5</v>
      </c>
      <c r="AA13" s="231" t="s">
        <v>47</v>
      </c>
      <c r="AB13" s="231" t="s">
        <v>5</v>
      </c>
      <c r="AC13" s="231" t="s">
        <v>49</v>
      </c>
      <c r="AD13" s="229" t="s">
        <v>29</v>
      </c>
      <c r="AE13" s="218" t="s">
        <v>34</v>
      </c>
      <c r="AF13" s="218" t="s">
        <v>35</v>
      </c>
      <c r="AG13" s="218" t="s">
        <v>36</v>
      </c>
      <c r="AH13" s="218" t="s">
        <v>38</v>
      </c>
      <c r="AI13" s="218" t="s">
        <v>37</v>
      </c>
      <c r="AJ13" s="218" t="s">
        <v>39</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s="4" customFormat="1" ht="94.5" customHeight="1" x14ac:dyDescent="0.25">
      <c r="A14" s="220"/>
      <c r="B14" s="224"/>
      <c r="C14" s="218"/>
      <c r="D14" s="218"/>
      <c r="E14" s="224"/>
      <c r="F14" s="222"/>
      <c r="G14" s="218"/>
      <c r="H14" s="222"/>
      <c r="I14" s="227"/>
      <c r="J14" s="222"/>
      <c r="K14" s="222"/>
      <c r="L14" s="227"/>
      <c r="M14" s="227"/>
      <c r="N14" s="218"/>
      <c r="O14" s="230"/>
      <c r="P14" s="218"/>
      <c r="Q14" s="222"/>
      <c r="R14" s="7" t="s">
        <v>13</v>
      </c>
      <c r="S14" s="7" t="s">
        <v>17</v>
      </c>
      <c r="T14" s="7" t="s">
        <v>28</v>
      </c>
      <c r="U14" s="7" t="s">
        <v>18</v>
      </c>
      <c r="V14" s="7" t="s">
        <v>21</v>
      </c>
      <c r="W14" s="7" t="s">
        <v>24</v>
      </c>
      <c r="X14" s="231"/>
      <c r="Y14" s="231"/>
      <c r="Z14" s="231"/>
      <c r="AA14" s="231"/>
      <c r="AB14" s="231"/>
      <c r="AC14" s="231"/>
      <c r="AD14" s="230"/>
      <c r="AE14" s="218"/>
      <c r="AF14" s="218"/>
      <c r="AG14" s="218"/>
      <c r="AH14" s="218"/>
      <c r="AI14" s="218"/>
      <c r="AJ14" s="218"/>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row>
    <row r="15" spans="1:68" s="3" customFormat="1" ht="296.25" customHeight="1" x14ac:dyDescent="0.25">
      <c r="A15" s="241">
        <v>1</v>
      </c>
      <c r="B15" s="235" t="s">
        <v>132</v>
      </c>
      <c r="C15" s="251" t="s">
        <v>214</v>
      </c>
      <c r="D15" s="253" t="s">
        <v>215</v>
      </c>
      <c r="E15" s="253" t="s">
        <v>225</v>
      </c>
      <c r="F15" s="235" t="s">
        <v>123</v>
      </c>
      <c r="G15" s="237">
        <f>24*12</f>
        <v>288</v>
      </c>
      <c r="H15" s="239" t="str">
        <f>IF(G15&lt;=0,"",IF(G15&lt;=2,"Muy Baja",IF(G15&lt;=24,"Baja",IF(G15&lt;=500,"Media",IF(G15&lt;=5000,"Alta","Muy Alta")))))</f>
        <v>Media</v>
      </c>
      <c r="I15" s="245">
        <f>IF(H15="","",IF(H15="Muy Baja",0.2,IF(H15="Baja",0.4,IF(H15="Media",0.6,IF(H15="Alta",0.8,IF(H15="Muy Alta",1,))))))</f>
        <v>0.6</v>
      </c>
      <c r="J15" s="247" t="s">
        <v>155</v>
      </c>
      <c r="K15" s="249" t="str">
        <f ca="1">IF(NOT(ISERROR(MATCH(J15,'Tabla Impacto'!$B$221:$B$223,0))),'Tabla Impacto'!$F$223&amp;"Por favor no seleccionar los criterios de impacto(Afectación Económica o presupuestal y Pérdida Reputacional)",J15)</f>
        <v xml:space="preserve">     El riesgo afecta la imagen de la entidad con algunos usuarios de relevancia frente al logro de los objetivos</v>
      </c>
      <c r="L15" s="239" t="str">
        <f ca="1">IF(OR(K15='Tabla Impacto'!$C$11,K15='Tabla Impacto'!$D$11),"Leve",IF(OR(K15='Tabla Impacto'!$C$12,K15='Tabla Impacto'!$D$12),"Menor",IF(OR(K15='Tabla Impacto'!$C$13,K15='Tabla Impacto'!$D$13),"Moderado",IF(OR(K15='Tabla Impacto'!$C$14,K15='Tabla Impacto'!$D$14),"Mayor",IF(OR(K15='Tabla Impacto'!$C$15,K15='Tabla Impacto'!$D$15),"Catastrófico","")))))</f>
        <v>Moderado</v>
      </c>
      <c r="M15" s="245">
        <f ca="1">IF(L15="","",IF(L15="Leve",0.2,IF(L15="Menor",0.4,IF(L15="Moderado",0.6,IF(L15="Mayor",0.8,IF(L15="Catastrófico",1,))))))</f>
        <v>0.6</v>
      </c>
      <c r="N15" s="243"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6">
        <v>1</v>
      </c>
      <c r="P15" s="124" t="s">
        <v>230</v>
      </c>
      <c r="Q15" s="125" t="str">
        <f>IF(OR(R15="Preventivo",R15="Detectivo"),"Probabilidad",IF(R15="Correctivo","Impacto",""))</f>
        <v>Probabilidad</v>
      </c>
      <c r="R15" s="126" t="s">
        <v>14</v>
      </c>
      <c r="S15" s="126" t="s">
        <v>9</v>
      </c>
      <c r="T15" s="127" t="str">
        <f>IF(AND(R15="Preventivo",S15="Automático"),"50%",IF(AND(R15="Preventivo",S15="Manual"),"40%",IF(AND(R15="Detectivo",S15="Automático"),"40%",IF(AND(R15="Detectivo",S15="Manual"),"30%",IF(AND(R15="Correctivo",S15="Automático"),"35%",IF(AND(R15="Correctivo",S15="Manual"),"25%",""))))))</f>
        <v>40%</v>
      </c>
      <c r="U15" s="126" t="s">
        <v>19</v>
      </c>
      <c r="V15" s="126" t="s">
        <v>22</v>
      </c>
      <c r="W15" s="126" t="s">
        <v>119</v>
      </c>
      <c r="X15" s="123">
        <f>IFERROR(IF(Q15="Probabilidad",(I15-(+I15*T15)),IF(Q15="Impacto",I15,"")),"")</f>
        <v>0.36</v>
      </c>
      <c r="Y15" s="128" t="str">
        <f>IFERROR(IF(X15="","",IF(X15&lt;=0.2,"Muy Baja",IF(X15&lt;=0.4,"Baja",IF(X15&lt;=0.6,"Media",IF(X15&lt;=0.8,"Alta","Muy Alta"))))),"")</f>
        <v>Baja</v>
      </c>
      <c r="Z15" s="129">
        <f>+X15</f>
        <v>0.36</v>
      </c>
      <c r="AA15" s="128" t="str">
        <f ca="1">IFERROR(IF(AB15="","",IF(AB15&lt;=0.2,"Leve",IF(AB15&lt;=0.4,"Menor",IF(AB15&lt;=0.6,"Moderado",IF(AB15&lt;=0.8,"Mayor","Catastrófico"))))),"")</f>
        <v>Moderado</v>
      </c>
      <c r="AB15" s="129">
        <f ca="1">IFERROR(IF(Q15="Impacto",(M15-(+M15*T15)),IF(Q15="Probabilidad",M15,"")),"")</f>
        <v>0.6</v>
      </c>
      <c r="AC15" s="130"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31" t="s">
        <v>31</v>
      </c>
      <c r="AE15" s="132"/>
      <c r="AF15" s="133"/>
      <c r="AG15" s="134"/>
      <c r="AH15" s="134"/>
      <c r="AI15" s="132"/>
      <c r="AJ15" s="133"/>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s="3" customFormat="1" ht="296.25" customHeight="1" x14ac:dyDescent="0.25">
      <c r="A16" s="242"/>
      <c r="B16" s="236"/>
      <c r="C16" s="252"/>
      <c r="D16" s="254"/>
      <c r="E16" s="254"/>
      <c r="F16" s="236"/>
      <c r="G16" s="238"/>
      <c r="H16" s="240"/>
      <c r="I16" s="246"/>
      <c r="J16" s="248"/>
      <c r="K16" s="250"/>
      <c r="L16" s="240"/>
      <c r="M16" s="246"/>
      <c r="N16" s="244"/>
      <c r="O16" s="6">
        <v>2</v>
      </c>
      <c r="P16" s="124" t="s">
        <v>229</v>
      </c>
      <c r="Q16" s="125" t="str">
        <f>IF(OR(R16="Preventivo",R16="Detectivo"),"Probabilidad",IF(R16="Correctivo","Impacto",""))</f>
        <v>Probabilidad</v>
      </c>
      <c r="R16" s="126" t="s">
        <v>14</v>
      </c>
      <c r="S16" s="126" t="s">
        <v>9</v>
      </c>
      <c r="T16" s="127" t="str">
        <f t="shared" ref="T16" si="0">IF(AND(R16="Preventivo",S16="Automático"),"50%",IF(AND(R16="Preventivo",S16="Manual"),"40%",IF(AND(R16="Detectivo",S16="Automático"),"40%",IF(AND(R16="Detectivo",S16="Manual"),"30%",IF(AND(R16="Correctivo",S16="Automático"),"35%",IF(AND(R16="Correctivo",S16="Manual"),"25%",""))))))</f>
        <v>40%</v>
      </c>
      <c r="U16" s="126" t="s">
        <v>19</v>
      </c>
      <c r="V16" s="126" t="s">
        <v>22</v>
      </c>
      <c r="W16" s="126" t="s">
        <v>119</v>
      </c>
      <c r="X16" s="123">
        <f>IFERROR(IF(AND(Q14="Probabilidad",Q16="Probabilidad"),(Z14-(+Z14*T16)),IF(Q16="Probabilidad",(I14-(+I14*T16)),IF(Q16="Impacto",Z14,""))),"")</f>
        <v>0</v>
      </c>
      <c r="Y16" s="128" t="str">
        <f t="shared" ref="Y16" si="1">IFERROR(IF(X16="","",IF(X16&lt;=0.2,"Muy Baja",IF(X16&lt;=0.4,"Baja",IF(X16&lt;=0.6,"Media",IF(X16&lt;=0.8,"Alta","Muy Alta"))))),"")</f>
        <v>Muy Baja</v>
      </c>
      <c r="Z16" s="129">
        <f t="shared" ref="Z16" si="2">+X16</f>
        <v>0</v>
      </c>
      <c r="AA16" s="128" t="str">
        <f t="shared" ref="AA16" si="3">IFERROR(IF(AB16="","",IF(AB16&lt;=0.2,"Leve",IF(AB16&lt;=0.4,"Menor",IF(AB16&lt;=0.6,"Moderado",IF(AB16&lt;=0.8,"Mayor","Catastrófico"))))),"")</f>
        <v>Leve</v>
      </c>
      <c r="AB16" s="129">
        <f>IFERROR(IF(AND(Q14="Impacto",Q16="Impacto"),(AB14-(+AB14*T16)),IF(Q16="Impacto",(M14-(+M14*T16)),IF(Q16="Probabilidad",AB14,""))),"")</f>
        <v>0</v>
      </c>
      <c r="AC16" s="130" t="str">
        <f t="shared" ref="AC16" si="4">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1" t="s">
        <v>31</v>
      </c>
      <c r="AE16" s="132"/>
      <c r="AF16" s="133"/>
      <c r="AG16" s="134"/>
      <c r="AH16" s="134"/>
      <c r="AI16" s="132"/>
      <c r="AJ16" s="133"/>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230.25" customHeight="1" x14ac:dyDescent="0.3">
      <c r="A17" s="242"/>
      <c r="B17" s="236"/>
      <c r="C17" s="252"/>
      <c r="D17" s="254"/>
      <c r="E17" s="254"/>
      <c r="F17" s="236"/>
      <c r="G17" s="238"/>
      <c r="H17" s="240"/>
      <c r="I17" s="246"/>
      <c r="J17" s="248"/>
      <c r="K17" s="250">
        <f ca="1">IF(NOT(ISERROR(MATCH(J17,_xlfn.ANCHORARRAY(#REF!),0))),#REF!&amp;"Por favor no seleccionar los criterios de impacto",J17)</f>
        <v>0</v>
      </c>
      <c r="L17" s="240"/>
      <c r="M17" s="246"/>
      <c r="N17" s="244"/>
      <c r="O17" s="6">
        <v>3</v>
      </c>
      <c r="P17" s="124" t="s">
        <v>231</v>
      </c>
      <c r="Q17" s="125" t="str">
        <f>IF(OR(R17="Preventivo",R17="Detectivo"),"Probabilidad",IF(R17="Correctivo","Impacto",""))</f>
        <v>Probabilidad</v>
      </c>
      <c r="R17" s="126" t="s">
        <v>14</v>
      </c>
      <c r="S17" s="126" t="s">
        <v>9</v>
      </c>
      <c r="T17" s="127" t="str">
        <f t="shared" ref="T17" si="5">IF(AND(R17="Preventivo",S17="Automático"),"50%",IF(AND(R17="Preventivo",S17="Manual"),"40%",IF(AND(R17="Detectivo",S17="Automático"),"40%",IF(AND(R17="Detectivo",S17="Manual"),"30%",IF(AND(R17="Correctivo",S17="Automático"),"35%",IF(AND(R17="Correctivo",S17="Manual"),"25%",""))))))</f>
        <v>40%</v>
      </c>
      <c r="U17" s="126" t="s">
        <v>19</v>
      </c>
      <c r="V17" s="126" t="s">
        <v>22</v>
      </c>
      <c r="W17" s="126" t="s">
        <v>119</v>
      </c>
      <c r="X17" s="123">
        <f>IFERROR(IF(AND(Q15="Probabilidad",Q17="Probabilidad"),(Z15-(+Z15*T17)),IF(Q17="Probabilidad",(I15-(+I15*T17)),IF(Q17="Impacto",Z15,""))),"")</f>
        <v>0.216</v>
      </c>
      <c r="Y17" s="128" t="str">
        <f t="shared" ref="Y17" si="6">IFERROR(IF(X17="","",IF(X17&lt;=0.2,"Muy Baja",IF(X17&lt;=0.4,"Baja",IF(X17&lt;=0.6,"Media",IF(X17&lt;=0.8,"Alta","Muy Alta"))))),"")</f>
        <v>Baja</v>
      </c>
      <c r="Z17" s="129">
        <f t="shared" ref="Z17" si="7">+X17</f>
        <v>0.216</v>
      </c>
      <c r="AA17" s="128" t="str">
        <f t="shared" ref="AA17" ca="1" si="8">IFERROR(IF(AB17="","",IF(AB17&lt;=0.2,"Leve",IF(AB17&lt;=0.4,"Menor",IF(AB17&lt;=0.6,"Moderado",IF(AB17&lt;=0.8,"Mayor","Catastrófico"))))),"")</f>
        <v>Moderado</v>
      </c>
      <c r="AB17" s="129">
        <f ca="1">IFERROR(IF(AND(Q15="Impacto",Q17="Impacto"),(AB15-(+AB15*T17)),IF(Q17="Impacto",(M15-(+M15*T17)),IF(Q17="Probabilidad",AB15,""))),"")</f>
        <v>0.6</v>
      </c>
      <c r="AC17" s="130" t="str">
        <f t="shared" ref="AC17" ca="1" si="9">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1" t="s">
        <v>31</v>
      </c>
      <c r="AE17" s="132"/>
      <c r="AF17" s="132"/>
      <c r="AG17" s="134"/>
      <c r="AH17" s="134"/>
      <c r="AI17" s="132"/>
      <c r="AJ17" s="133"/>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72.75" hidden="1" customHeight="1" x14ac:dyDescent="0.3">
      <c r="A18" s="135"/>
      <c r="B18" s="136"/>
      <c r="C18" s="137"/>
      <c r="D18" s="137"/>
      <c r="E18" s="138"/>
      <c r="F18" s="137"/>
      <c r="G18" s="139"/>
      <c r="H18" s="140"/>
      <c r="I18" s="141"/>
      <c r="J18" s="142"/>
      <c r="K18" s="143"/>
      <c r="L18" s="140"/>
      <c r="M18" s="141"/>
      <c r="N18" s="144"/>
      <c r="O18" s="145"/>
      <c r="P18" s="146"/>
      <c r="Q18" s="147"/>
      <c r="R18" s="148"/>
      <c r="S18" s="148"/>
      <c r="T18" s="149"/>
      <c r="U18" s="148"/>
      <c r="V18" s="148"/>
      <c r="W18" s="148"/>
      <c r="X18" s="150"/>
      <c r="Y18" s="151"/>
      <c r="Z18" s="152"/>
      <c r="AA18" s="151"/>
      <c r="AB18" s="152"/>
      <c r="AC18" s="153"/>
      <c r="AD18" s="154"/>
      <c r="AE18" s="155"/>
      <c r="AF18" s="156"/>
      <c r="AG18" s="157"/>
      <c r="AH18" s="157"/>
      <c r="AI18" s="158"/>
      <c r="AJ18" s="159"/>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49.5" customHeight="1" x14ac:dyDescent="0.3">
      <c r="A19" s="6"/>
      <c r="B19" s="232" t="s">
        <v>131</v>
      </c>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4"/>
    </row>
    <row r="21" spans="1:68" x14ac:dyDescent="0.3">
      <c r="A21" s="1"/>
      <c r="B21" s="24" t="s">
        <v>143</v>
      </c>
      <c r="C21" s="1"/>
      <c r="D21" s="1"/>
      <c r="F21" s="1"/>
    </row>
  </sheetData>
  <dataConsolidate/>
  <mergeCells count="71">
    <mergeCell ref="A1:D5"/>
    <mergeCell ref="E1:AJ1"/>
    <mergeCell ref="E2:AJ2"/>
    <mergeCell ref="E3:AJ3"/>
    <mergeCell ref="E4:M4"/>
    <mergeCell ref="E5:M5"/>
    <mergeCell ref="N4:X4"/>
    <mergeCell ref="N5:X5"/>
    <mergeCell ref="Y4:AF4"/>
    <mergeCell ref="Y5:AF5"/>
    <mergeCell ref="AG4:AJ4"/>
    <mergeCell ref="AG5:AJ5"/>
    <mergeCell ref="B19:AJ19"/>
    <mergeCell ref="F15:F17"/>
    <mergeCell ref="G15:G17"/>
    <mergeCell ref="H15:H17"/>
    <mergeCell ref="A15:A17"/>
    <mergeCell ref="B15:B17"/>
    <mergeCell ref="N15:N17"/>
    <mergeCell ref="I15:I17"/>
    <mergeCell ref="J15:J17"/>
    <mergeCell ref="K15:K17"/>
    <mergeCell ref="L15:L17"/>
    <mergeCell ref="M15:M17"/>
    <mergeCell ref="C15:C17"/>
    <mergeCell ref="E15:E17"/>
    <mergeCell ref="D15:D17"/>
    <mergeCell ref="AD13:AD14"/>
    <mergeCell ref="O13:O14"/>
    <mergeCell ref="AC13:AC14"/>
    <mergeCell ref="AB13:AB14"/>
    <mergeCell ref="X13:X14"/>
    <mergeCell ref="P13:P14"/>
    <mergeCell ref="Q13:Q14"/>
    <mergeCell ref="AA13:AA14"/>
    <mergeCell ref="Y13:Y14"/>
    <mergeCell ref="Z13:Z14"/>
    <mergeCell ref="R13:W13"/>
    <mergeCell ref="N13:N14"/>
    <mergeCell ref="J13:J14"/>
    <mergeCell ref="K13:K14"/>
    <mergeCell ref="G13:G14"/>
    <mergeCell ref="H13:H14"/>
    <mergeCell ref="I13:I14"/>
    <mergeCell ref="L13:L14"/>
    <mergeCell ref="M13:M14"/>
    <mergeCell ref="A13:A14"/>
    <mergeCell ref="F13:F14"/>
    <mergeCell ref="E13:E14"/>
    <mergeCell ref="D13:D14"/>
    <mergeCell ref="C13:C14"/>
    <mergeCell ref="B13:B14"/>
    <mergeCell ref="AE13:AE14"/>
    <mergeCell ref="AJ13:AJ14"/>
    <mergeCell ref="AI13:AI14"/>
    <mergeCell ref="AH13:AH14"/>
    <mergeCell ref="AG13:AG14"/>
    <mergeCell ref="AF13:AF14"/>
    <mergeCell ref="A6:AJ7"/>
    <mergeCell ref="A12:G12"/>
    <mergeCell ref="H12:N12"/>
    <mergeCell ref="O12:W12"/>
    <mergeCell ref="X12:AD12"/>
    <mergeCell ref="AE12:AJ12"/>
    <mergeCell ref="A9:B9"/>
    <mergeCell ref="A10:B10"/>
    <mergeCell ref="A11:B11"/>
    <mergeCell ref="C10:N10"/>
    <mergeCell ref="C11:N11"/>
    <mergeCell ref="C9:N9"/>
    <mergeCell ref="O9:Q9"/>
  </mergeCells>
  <conditionalFormatting sqref="H15:H16 Y15 Y17:Y18">
    <cfRule type="cellIs" dxfId="32" priority="333" operator="equal">
      <formula>"Muy Alta"</formula>
    </cfRule>
    <cfRule type="cellIs" dxfId="31" priority="334" operator="equal">
      <formula>"Alta"</formula>
    </cfRule>
    <cfRule type="cellIs" dxfId="30" priority="335" operator="equal">
      <formula>"Media"</formula>
    </cfRule>
    <cfRule type="cellIs" dxfId="29" priority="336" operator="equal">
      <formula>"Baja"</formula>
    </cfRule>
    <cfRule type="cellIs" dxfId="28" priority="337" operator="equal">
      <formula>"Muy Baja"</formula>
    </cfRule>
  </conditionalFormatting>
  <conditionalFormatting sqref="K15:K18">
    <cfRule type="containsText" dxfId="27" priority="15" operator="containsText" text="❌">
      <formula>NOT(ISERROR(SEARCH("❌",K15)))</formula>
    </cfRule>
  </conditionalFormatting>
  <conditionalFormatting sqref="L15:L16 AA15 AA17:AA18">
    <cfRule type="cellIs" dxfId="26" priority="328" operator="equal">
      <formula>"Catastrófico"</formula>
    </cfRule>
    <cfRule type="cellIs" dxfId="25" priority="329" operator="equal">
      <formula>"Mayor"</formula>
    </cfRule>
    <cfRule type="cellIs" dxfId="24" priority="330" operator="equal">
      <formula>"Moderado"</formula>
    </cfRule>
    <cfRule type="cellIs" dxfId="23" priority="331" operator="equal">
      <formula>"Menor"</formula>
    </cfRule>
    <cfRule type="cellIs" dxfId="22" priority="332" operator="equal">
      <formula>"Leve"</formula>
    </cfRule>
  </conditionalFormatting>
  <conditionalFormatting sqref="N15:N16 AC15 AC17:AC18">
    <cfRule type="cellIs" dxfId="21" priority="324" operator="equal">
      <formula>"Extremo"</formula>
    </cfRule>
    <cfRule type="cellIs" dxfId="20" priority="325" operator="equal">
      <formula>"Alto"</formula>
    </cfRule>
    <cfRule type="cellIs" dxfId="19" priority="326" operator="equal">
      <formula>"Moderado"</formula>
    </cfRule>
    <cfRule type="cellIs" dxfId="18" priority="327" operator="equal">
      <formula>"Bajo"</formula>
    </cfRule>
  </conditionalFormatting>
  <conditionalFormatting sqref="Y16">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6">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6">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AJ15:AJ17</xm:sqref>
        </x14:dataValidation>
        <x14:dataValidation type="list" allowBlank="1" showInputMessage="1" showErrorMessage="1">
          <x14:formula1>
            <xm:f>'Tabla Valoración controles'!$D$4:$D$6</xm:f>
          </x14:formula1>
          <xm:sqref>R15:R18</xm:sqref>
        </x14:dataValidation>
        <x14:dataValidation type="list" allowBlank="1" showInputMessage="1" showErrorMessage="1">
          <x14:formula1>
            <xm:f>'Tabla Valoración controles'!$D$7:$D$8</xm:f>
          </x14:formula1>
          <xm:sqref>S15:S18</xm:sqref>
        </x14:dataValidation>
        <x14:dataValidation type="list" allowBlank="1" showInputMessage="1" showErrorMessage="1">
          <x14:formula1>
            <xm:f>'Tabla Valoración controles'!$D$9:$D$10</xm:f>
          </x14:formula1>
          <xm:sqref>U15:U18</xm:sqref>
        </x14:dataValidation>
        <x14:dataValidation type="list" allowBlank="1" showInputMessage="1" showErrorMessage="1">
          <x14:formula1>
            <xm:f>'Tabla Valoración controles'!$D$11:$D$12</xm:f>
          </x14:formula1>
          <xm:sqref>V15:V18</xm:sqref>
        </x14:dataValidation>
        <x14:dataValidation type="list" allowBlank="1" showInputMessage="1" showErrorMessage="1">
          <x14:formula1>
            <xm:f>'Tabla Valoración controles'!$D$13:$D$14</xm:f>
          </x14:formula1>
          <xm:sqref>W15:W18</xm:sqref>
        </x14:dataValidation>
        <x14:dataValidation type="list" allowBlank="1" showInputMessage="1" showErrorMessage="1">
          <x14:formula1>
            <xm:f>'Opciones Tratamiento'!$B$13:$B$19</xm:f>
          </x14:formula1>
          <xm:sqref>F15:F18</xm:sqref>
        </x14:dataValidation>
        <x14:dataValidation type="list" allowBlank="1" showInputMessage="1" showErrorMessage="1">
          <x14:formula1>
            <xm:f>'Opciones Tratamiento'!$E$2:$E$4</xm:f>
          </x14:formula1>
          <xm:sqref>B15:B18</xm:sqref>
        </x14:dataValidation>
        <x14:dataValidation type="list" allowBlank="1" showInputMessage="1" showErrorMessage="1">
          <x14:formula1>
            <xm:f>'Opciones Tratamiento'!$B$2:$B$5</xm:f>
          </x14:formula1>
          <xm:sqref>AD15:AD18</xm:sqref>
        </x14:dataValidation>
        <x14:dataValidation type="list" allowBlank="1" showInputMessage="1" showErrorMessage="1">
          <x14:formula1>
            <xm:f>'Tabla Impacto'!$F$210:$F$221</xm:f>
          </x14:formula1>
          <xm:sqref>J15:J18</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AE15:AE18</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AF15:AF18</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AG15:AG18</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AH15:AH18</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AI15:AI18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65" t="s">
        <v>161</v>
      </c>
      <c r="C2" s="365"/>
      <c r="D2" s="365"/>
      <c r="E2" s="365"/>
      <c r="F2" s="365"/>
      <c r="G2" s="365"/>
      <c r="H2" s="365"/>
      <c r="I2" s="365"/>
      <c r="J2" s="333" t="s">
        <v>2</v>
      </c>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65"/>
      <c r="C3" s="365"/>
      <c r="D3" s="365"/>
      <c r="E3" s="365"/>
      <c r="F3" s="365"/>
      <c r="G3" s="365"/>
      <c r="H3" s="365"/>
      <c r="I3" s="365"/>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65"/>
      <c r="C4" s="365"/>
      <c r="D4" s="365"/>
      <c r="E4" s="365"/>
      <c r="F4" s="365"/>
      <c r="G4" s="365"/>
      <c r="H4" s="365"/>
      <c r="I4" s="365"/>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80" t="s">
        <v>4</v>
      </c>
      <c r="C6" s="280"/>
      <c r="D6" s="281"/>
      <c r="E6" s="318" t="s">
        <v>116</v>
      </c>
      <c r="F6" s="319"/>
      <c r="G6" s="319"/>
      <c r="H6" s="319"/>
      <c r="I6" s="320"/>
      <c r="J6" s="329" t="str">
        <f ca="1">IF(AND('Mapa final'!$H$15="Muy Alta",'Mapa final'!$L$15="Leve"),CONCATENATE("R",'Mapa final'!$A$15),"")</f>
        <v/>
      </c>
      <c r="K6" s="330"/>
      <c r="L6" s="330" t="e">
        <f>IF(AND('Mapa final'!#REF!="Muy Alta",'Mapa final'!#REF!="Leve"),CONCATENATE("R",'Mapa final'!#REF!),"")</f>
        <v>#REF!</v>
      </c>
      <c r="M6" s="330"/>
      <c r="N6" s="330" t="e">
        <f>IF(AND('Mapa final'!#REF!="Muy Alta",'Mapa final'!#REF!="Leve"),CONCATENATE("R",'Mapa final'!#REF!),"")</f>
        <v>#REF!</v>
      </c>
      <c r="O6" s="332"/>
      <c r="P6" s="329" t="str">
        <f ca="1">IF(AND('Mapa final'!$H$15="Muy Alta",'Mapa final'!$L$15="Menor"),CONCATENATE("R",'Mapa final'!$A$15),"")</f>
        <v/>
      </c>
      <c r="Q6" s="330"/>
      <c r="R6" s="330" t="e">
        <f>IF(AND('Mapa final'!#REF!="Muy Alta",'Mapa final'!#REF!="Menor"),CONCATENATE("R",'Mapa final'!#REF!),"")</f>
        <v>#REF!</v>
      </c>
      <c r="S6" s="330"/>
      <c r="T6" s="330" t="e">
        <f>IF(AND('Mapa final'!#REF!="Muy Alta",'Mapa final'!#REF!="Menor"),CONCATENATE("R",'Mapa final'!#REF!),"")</f>
        <v>#REF!</v>
      </c>
      <c r="U6" s="332"/>
      <c r="V6" s="329" t="str">
        <f ca="1">IF(AND('Mapa final'!$H$15="Muy Alta",'Mapa final'!$L$15="Moderado"),CONCATENATE("R",'Mapa final'!$A$15),"")</f>
        <v/>
      </c>
      <c r="W6" s="330"/>
      <c r="X6" s="330" t="e">
        <f>IF(AND('Mapa final'!#REF!="Muy Alta",'Mapa final'!#REF!="Moderado"),CONCATENATE("R",'Mapa final'!#REF!),"")</f>
        <v>#REF!</v>
      </c>
      <c r="Y6" s="330"/>
      <c r="Z6" s="330" t="e">
        <f>IF(AND('Mapa final'!#REF!="Muy Alta",'Mapa final'!#REF!="Moderado"),CONCATENATE("R",'Mapa final'!#REF!),"")</f>
        <v>#REF!</v>
      </c>
      <c r="AA6" s="332"/>
      <c r="AB6" s="329" t="str">
        <f ca="1">IF(AND('Mapa final'!$H$15="Muy Alta",'Mapa final'!$L$15="Mayor"),CONCATENATE("R",'Mapa final'!$A$15),"")</f>
        <v/>
      </c>
      <c r="AC6" s="330"/>
      <c r="AD6" s="330" t="e">
        <f>IF(AND('Mapa final'!#REF!="Muy Alta",'Mapa final'!#REF!="Mayor"),CONCATENATE("R",'Mapa final'!#REF!),"")</f>
        <v>#REF!</v>
      </c>
      <c r="AE6" s="330"/>
      <c r="AF6" s="330" t="e">
        <f>IF(AND('Mapa final'!#REF!="Muy Alta",'Mapa final'!#REF!="Mayor"),CONCATENATE("R",'Mapa final'!#REF!),"")</f>
        <v>#REF!</v>
      </c>
      <c r="AG6" s="332"/>
      <c r="AH6" s="344" t="str">
        <f ca="1">IF(AND('Mapa final'!$H$15="Muy Alta",'Mapa final'!$L$15="Catastrófico"),CONCATENATE("R",'Mapa final'!$A$15),"")</f>
        <v/>
      </c>
      <c r="AI6" s="345"/>
      <c r="AJ6" s="345" t="e">
        <f>IF(AND('Mapa final'!#REF!="Muy Alta",'Mapa final'!#REF!="Catastrófico"),CONCATENATE("R",'Mapa final'!#REF!),"")</f>
        <v>#REF!</v>
      </c>
      <c r="AK6" s="345"/>
      <c r="AL6" s="345" t="e">
        <f>IF(AND('Mapa final'!#REF!="Muy Alta",'Mapa final'!#REF!="Catastrófico"),CONCATENATE("R",'Mapa final'!#REF!),"")</f>
        <v>#REF!</v>
      </c>
      <c r="AM6" s="346"/>
      <c r="AO6" s="282" t="s">
        <v>79</v>
      </c>
      <c r="AP6" s="283"/>
      <c r="AQ6" s="283"/>
      <c r="AR6" s="283"/>
      <c r="AS6" s="283"/>
      <c r="AT6" s="28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80"/>
      <c r="C7" s="280"/>
      <c r="D7" s="281"/>
      <c r="E7" s="321"/>
      <c r="F7" s="322"/>
      <c r="G7" s="322"/>
      <c r="H7" s="322"/>
      <c r="I7" s="323"/>
      <c r="J7" s="331"/>
      <c r="K7" s="327"/>
      <c r="L7" s="327"/>
      <c r="M7" s="327"/>
      <c r="N7" s="327"/>
      <c r="O7" s="328"/>
      <c r="P7" s="331"/>
      <c r="Q7" s="327"/>
      <c r="R7" s="327"/>
      <c r="S7" s="327"/>
      <c r="T7" s="327"/>
      <c r="U7" s="328"/>
      <c r="V7" s="331"/>
      <c r="W7" s="327"/>
      <c r="X7" s="327"/>
      <c r="Y7" s="327"/>
      <c r="Z7" s="327"/>
      <c r="AA7" s="328"/>
      <c r="AB7" s="331"/>
      <c r="AC7" s="327"/>
      <c r="AD7" s="327"/>
      <c r="AE7" s="327"/>
      <c r="AF7" s="327"/>
      <c r="AG7" s="328"/>
      <c r="AH7" s="338"/>
      <c r="AI7" s="339"/>
      <c r="AJ7" s="339"/>
      <c r="AK7" s="339"/>
      <c r="AL7" s="339"/>
      <c r="AM7" s="340"/>
      <c r="AN7" s="83"/>
      <c r="AO7" s="285"/>
      <c r="AP7" s="286"/>
      <c r="AQ7" s="286"/>
      <c r="AR7" s="286"/>
      <c r="AS7" s="286"/>
      <c r="AT7" s="28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80"/>
      <c r="C8" s="280"/>
      <c r="D8" s="281"/>
      <c r="E8" s="321"/>
      <c r="F8" s="322"/>
      <c r="G8" s="322"/>
      <c r="H8" s="322"/>
      <c r="I8" s="323"/>
      <c r="J8" s="331" t="e">
        <f>IF(AND('Mapa final'!#REF!="Muy Alta",'Mapa final'!#REF!="Leve"),CONCATENATE("R",'Mapa final'!#REF!),"")</f>
        <v>#REF!</v>
      </c>
      <c r="K8" s="327"/>
      <c r="L8" s="327" t="e">
        <f>IF(AND('Mapa final'!#REF!="Muy Alta",'Mapa final'!#REF!="Leve"),CONCATENATE("R",'Mapa final'!#REF!),"")</f>
        <v>#REF!</v>
      </c>
      <c r="M8" s="327"/>
      <c r="N8" s="327" t="e">
        <f>IF(AND('Mapa final'!#REF!="Muy Alta",'Mapa final'!#REF!="Leve"),CONCATENATE("R",'Mapa final'!#REF!),"")</f>
        <v>#REF!</v>
      </c>
      <c r="O8" s="328"/>
      <c r="P8" s="331" t="e">
        <f>IF(AND('Mapa final'!#REF!="Muy Alta",'Mapa final'!#REF!="Menor"),CONCATENATE("R",'Mapa final'!#REF!),"")</f>
        <v>#REF!</v>
      </c>
      <c r="Q8" s="327"/>
      <c r="R8" s="327" t="e">
        <f>IF(AND('Mapa final'!#REF!="Muy Alta",'Mapa final'!#REF!="Menor"),CONCATENATE("R",'Mapa final'!#REF!),"")</f>
        <v>#REF!</v>
      </c>
      <c r="S8" s="327"/>
      <c r="T8" s="327" t="e">
        <f>IF(AND('Mapa final'!#REF!="Muy Alta",'Mapa final'!#REF!="Menor"),CONCATENATE("R",'Mapa final'!#REF!),"")</f>
        <v>#REF!</v>
      </c>
      <c r="U8" s="328"/>
      <c r="V8" s="331" t="e">
        <f>IF(AND('Mapa final'!#REF!="Muy Alta",'Mapa final'!#REF!="Moderado"),CONCATENATE("R",'Mapa final'!#REF!),"")</f>
        <v>#REF!</v>
      </c>
      <c r="W8" s="327"/>
      <c r="X8" s="327" t="e">
        <f>IF(AND('Mapa final'!#REF!="Muy Alta",'Mapa final'!#REF!="Moderado"),CONCATENATE("R",'Mapa final'!#REF!),"")</f>
        <v>#REF!</v>
      </c>
      <c r="Y8" s="327"/>
      <c r="Z8" s="327" t="e">
        <f>IF(AND('Mapa final'!#REF!="Muy Alta",'Mapa final'!#REF!="Moderado"),CONCATENATE("R",'Mapa final'!#REF!),"")</f>
        <v>#REF!</v>
      </c>
      <c r="AA8" s="328"/>
      <c r="AB8" s="331" t="e">
        <f>IF(AND('Mapa final'!#REF!="Muy Alta",'Mapa final'!#REF!="Mayor"),CONCATENATE("R",'Mapa final'!#REF!),"")</f>
        <v>#REF!</v>
      </c>
      <c r="AC8" s="327"/>
      <c r="AD8" s="327" t="e">
        <f>IF(AND('Mapa final'!#REF!="Muy Alta",'Mapa final'!#REF!="Mayor"),CONCATENATE("R",'Mapa final'!#REF!),"")</f>
        <v>#REF!</v>
      </c>
      <c r="AE8" s="327"/>
      <c r="AF8" s="327" t="e">
        <f>IF(AND('Mapa final'!#REF!="Muy Alta",'Mapa final'!#REF!="Mayor"),CONCATENATE("R",'Mapa final'!#REF!),"")</f>
        <v>#REF!</v>
      </c>
      <c r="AG8" s="328"/>
      <c r="AH8" s="338" t="e">
        <f>IF(AND('Mapa final'!#REF!="Muy Alta",'Mapa final'!#REF!="Catastrófico"),CONCATENATE("R",'Mapa final'!#REF!),"")</f>
        <v>#REF!</v>
      </c>
      <c r="AI8" s="339"/>
      <c r="AJ8" s="339" t="e">
        <f>IF(AND('Mapa final'!#REF!="Muy Alta",'Mapa final'!#REF!="Catastrófico"),CONCATENATE("R",'Mapa final'!#REF!),"")</f>
        <v>#REF!</v>
      </c>
      <c r="AK8" s="339"/>
      <c r="AL8" s="339" t="e">
        <f>IF(AND('Mapa final'!#REF!="Muy Alta",'Mapa final'!#REF!="Catastrófico"),CONCATENATE("R",'Mapa final'!#REF!),"")</f>
        <v>#REF!</v>
      </c>
      <c r="AM8" s="340"/>
      <c r="AN8" s="83"/>
      <c r="AO8" s="285"/>
      <c r="AP8" s="286"/>
      <c r="AQ8" s="286"/>
      <c r="AR8" s="286"/>
      <c r="AS8" s="286"/>
      <c r="AT8" s="28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80"/>
      <c r="C9" s="280"/>
      <c r="D9" s="281"/>
      <c r="E9" s="321"/>
      <c r="F9" s="322"/>
      <c r="G9" s="322"/>
      <c r="H9" s="322"/>
      <c r="I9" s="323"/>
      <c r="J9" s="331"/>
      <c r="K9" s="327"/>
      <c r="L9" s="327"/>
      <c r="M9" s="327"/>
      <c r="N9" s="327"/>
      <c r="O9" s="328"/>
      <c r="P9" s="331"/>
      <c r="Q9" s="327"/>
      <c r="R9" s="327"/>
      <c r="S9" s="327"/>
      <c r="T9" s="327"/>
      <c r="U9" s="328"/>
      <c r="V9" s="331"/>
      <c r="W9" s="327"/>
      <c r="X9" s="327"/>
      <c r="Y9" s="327"/>
      <c r="Z9" s="327"/>
      <c r="AA9" s="328"/>
      <c r="AB9" s="331"/>
      <c r="AC9" s="327"/>
      <c r="AD9" s="327"/>
      <c r="AE9" s="327"/>
      <c r="AF9" s="327"/>
      <c r="AG9" s="328"/>
      <c r="AH9" s="338"/>
      <c r="AI9" s="339"/>
      <c r="AJ9" s="339"/>
      <c r="AK9" s="339"/>
      <c r="AL9" s="339"/>
      <c r="AM9" s="340"/>
      <c r="AN9" s="83"/>
      <c r="AO9" s="285"/>
      <c r="AP9" s="286"/>
      <c r="AQ9" s="286"/>
      <c r="AR9" s="286"/>
      <c r="AS9" s="286"/>
      <c r="AT9" s="28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80"/>
      <c r="C10" s="280"/>
      <c r="D10" s="281"/>
      <c r="E10" s="321"/>
      <c r="F10" s="322"/>
      <c r="G10" s="322"/>
      <c r="H10" s="322"/>
      <c r="I10" s="323"/>
      <c r="J10" s="331" t="e">
        <f>IF(AND('Mapa final'!#REF!="Muy Alta",'Mapa final'!#REF!="Leve"),CONCATENATE("R",'Mapa final'!#REF!),"")</f>
        <v>#REF!</v>
      </c>
      <c r="K10" s="327"/>
      <c r="L10" s="327" t="e">
        <f>IF(AND('Mapa final'!#REF!="Muy Alta",'Mapa final'!#REF!="Leve"),CONCATENATE("R",'Mapa final'!#REF!),"")</f>
        <v>#REF!</v>
      </c>
      <c r="M10" s="327"/>
      <c r="N10" s="327" t="e">
        <f>IF(AND('Mapa final'!#REF!="Muy Alta",'Mapa final'!#REF!="Leve"),CONCATENATE("R",'Mapa final'!#REF!),"")</f>
        <v>#REF!</v>
      </c>
      <c r="O10" s="328"/>
      <c r="P10" s="331" t="e">
        <f>IF(AND('Mapa final'!#REF!="Muy Alta",'Mapa final'!#REF!="Menor"),CONCATENATE("R",'Mapa final'!#REF!),"")</f>
        <v>#REF!</v>
      </c>
      <c r="Q10" s="327"/>
      <c r="R10" s="327" t="e">
        <f>IF(AND('Mapa final'!#REF!="Muy Alta",'Mapa final'!#REF!="Menor"),CONCATENATE("R",'Mapa final'!#REF!),"")</f>
        <v>#REF!</v>
      </c>
      <c r="S10" s="327"/>
      <c r="T10" s="327" t="e">
        <f>IF(AND('Mapa final'!#REF!="Muy Alta",'Mapa final'!#REF!="Menor"),CONCATENATE("R",'Mapa final'!#REF!),"")</f>
        <v>#REF!</v>
      </c>
      <c r="U10" s="328"/>
      <c r="V10" s="331" t="e">
        <f>IF(AND('Mapa final'!#REF!="Muy Alta",'Mapa final'!#REF!="Moderado"),CONCATENATE("R",'Mapa final'!#REF!),"")</f>
        <v>#REF!</v>
      </c>
      <c r="W10" s="327"/>
      <c r="X10" s="327" t="e">
        <f>IF(AND('Mapa final'!#REF!="Muy Alta",'Mapa final'!#REF!="Moderado"),CONCATENATE("R",'Mapa final'!#REF!),"")</f>
        <v>#REF!</v>
      </c>
      <c r="Y10" s="327"/>
      <c r="Z10" s="327" t="e">
        <f>IF(AND('Mapa final'!#REF!="Muy Alta",'Mapa final'!#REF!="Moderado"),CONCATENATE("R",'Mapa final'!#REF!),"")</f>
        <v>#REF!</v>
      </c>
      <c r="AA10" s="328"/>
      <c r="AB10" s="331" t="e">
        <f>IF(AND('Mapa final'!#REF!="Muy Alta",'Mapa final'!#REF!="Mayor"),CONCATENATE("R",'Mapa final'!#REF!),"")</f>
        <v>#REF!</v>
      </c>
      <c r="AC10" s="327"/>
      <c r="AD10" s="327" t="e">
        <f>IF(AND('Mapa final'!#REF!="Muy Alta",'Mapa final'!#REF!="Mayor"),CONCATENATE("R",'Mapa final'!#REF!),"")</f>
        <v>#REF!</v>
      </c>
      <c r="AE10" s="327"/>
      <c r="AF10" s="327" t="e">
        <f>IF(AND('Mapa final'!#REF!="Muy Alta",'Mapa final'!#REF!="Mayor"),CONCATENATE("R",'Mapa final'!#REF!),"")</f>
        <v>#REF!</v>
      </c>
      <c r="AG10" s="328"/>
      <c r="AH10" s="338" t="e">
        <f>IF(AND('Mapa final'!#REF!="Muy Alta",'Mapa final'!#REF!="Catastrófico"),CONCATENATE("R",'Mapa final'!#REF!),"")</f>
        <v>#REF!</v>
      </c>
      <c r="AI10" s="339"/>
      <c r="AJ10" s="339" t="e">
        <f>IF(AND('Mapa final'!#REF!="Muy Alta",'Mapa final'!#REF!="Catastrófico"),CONCATENATE("R",'Mapa final'!#REF!),"")</f>
        <v>#REF!</v>
      </c>
      <c r="AK10" s="339"/>
      <c r="AL10" s="339" t="e">
        <f>IF(AND('Mapa final'!#REF!="Muy Alta",'Mapa final'!#REF!="Catastrófico"),CONCATENATE("R",'Mapa final'!#REF!),"")</f>
        <v>#REF!</v>
      </c>
      <c r="AM10" s="340"/>
      <c r="AN10" s="83"/>
      <c r="AO10" s="285"/>
      <c r="AP10" s="286"/>
      <c r="AQ10" s="286"/>
      <c r="AR10" s="286"/>
      <c r="AS10" s="286"/>
      <c r="AT10" s="28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80"/>
      <c r="C11" s="280"/>
      <c r="D11" s="281"/>
      <c r="E11" s="321"/>
      <c r="F11" s="322"/>
      <c r="G11" s="322"/>
      <c r="H11" s="322"/>
      <c r="I11" s="323"/>
      <c r="J11" s="331"/>
      <c r="K11" s="327"/>
      <c r="L11" s="327"/>
      <c r="M11" s="327"/>
      <c r="N11" s="327"/>
      <c r="O11" s="328"/>
      <c r="P11" s="331"/>
      <c r="Q11" s="327"/>
      <c r="R11" s="327"/>
      <c r="S11" s="327"/>
      <c r="T11" s="327"/>
      <c r="U11" s="328"/>
      <c r="V11" s="331"/>
      <c r="W11" s="327"/>
      <c r="X11" s="327"/>
      <c r="Y11" s="327"/>
      <c r="Z11" s="327"/>
      <c r="AA11" s="328"/>
      <c r="AB11" s="331"/>
      <c r="AC11" s="327"/>
      <c r="AD11" s="327"/>
      <c r="AE11" s="327"/>
      <c r="AF11" s="327"/>
      <c r="AG11" s="328"/>
      <c r="AH11" s="338"/>
      <c r="AI11" s="339"/>
      <c r="AJ11" s="339"/>
      <c r="AK11" s="339"/>
      <c r="AL11" s="339"/>
      <c r="AM11" s="340"/>
      <c r="AN11" s="83"/>
      <c r="AO11" s="285"/>
      <c r="AP11" s="286"/>
      <c r="AQ11" s="286"/>
      <c r="AR11" s="286"/>
      <c r="AS11" s="286"/>
      <c r="AT11" s="28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80"/>
      <c r="C12" s="280"/>
      <c r="D12" s="281"/>
      <c r="E12" s="321"/>
      <c r="F12" s="322"/>
      <c r="G12" s="322"/>
      <c r="H12" s="322"/>
      <c r="I12" s="323"/>
      <c r="J12" s="331" t="e">
        <f>IF(AND('Mapa final'!#REF!="Muy Alta",'Mapa final'!#REF!="Leve"),CONCATENATE("R",'Mapa final'!#REF!),"")</f>
        <v>#REF!</v>
      </c>
      <c r="K12" s="327"/>
      <c r="L12" s="327" t="str">
        <f>IF(AND('Mapa final'!$H$19="Muy Alta",'Mapa final'!$L$19="Leve"),CONCATENATE("R",'Mapa final'!$A$19),"")</f>
        <v/>
      </c>
      <c r="M12" s="327"/>
      <c r="N12" s="327" t="str">
        <f>IF(AND('Mapa final'!$H$25="Muy Alta",'Mapa final'!$L$25="Leve"),CONCATENATE("R",'Mapa final'!$A$25),"")</f>
        <v/>
      </c>
      <c r="O12" s="328"/>
      <c r="P12" s="331" t="e">
        <f>IF(AND('Mapa final'!#REF!="Muy Alta",'Mapa final'!#REF!="Menor"),CONCATENATE("R",'Mapa final'!#REF!),"")</f>
        <v>#REF!</v>
      </c>
      <c r="Q12" s="327"/>
      <c r="R12" s="327" t="str">
        <f>IF(AND('Mapa final'!$H$19="Muy Alta",'Mapa final'!$L$19="Menor"),CONCATENATE("R",'Mapa final'!$A$19),"")</f>
        <v/>
      </c>
      <c r="S12" s="327"/>
      <c r="T12" s="327" t="str">
        <f>IF(AND('Mapa final'!$H$25="Muy Alta",'Mapa final'!$L$25="Menor"),CONCATENATE("R",'Mapa final'!$A$25),"")</f>
        <v/>
      </c>
      <c r="U12" s="328"/>
      <c r="V12" s="331" t="e">
        <f>IF(AND('Mapa final'!#REF!="Muy Alta",'Mapa final'!#REF!="Moderado"),CONCATENATE("R",'Mapa final'!#REF!),"")</f>
        <v>#REF!</v>
      </c>
      <c r="W12" s="327"/>
      <c r="X12" s="327" t="str">
        <f>IF(AND('Mapa final'!$H$19="Muy Alta",'Mapa final'!$L$19="Moderado"),CONCATENATE("R",'Mapa final'!$A$19),"")</f>
        <v/>
      </c>
      <c r="Y12" s="327"/>
      <c r="Z12" s="327" t="str">
        <f>IF(AND('Mapa final'!$H$25="Muy Alta",'Mapa final'!$L$25="Moderado"),CONCATENATE("R",'Mapa final'!$A$25),"")</f>
        <v/>
      </c>
      <c r="AA12" s="328"/>
      <c r="AB12" s="331" t="e">
        <f>IF(AND('Mapa final'!#REF!="Muy Alta",'Mapa final'!#REF!="Mayor"),CONCATENATE("R",'Mapa final'!#REF!),"")</f>
        <v>#REF!</v>
      </c>
      <c r="AC12" s="327"/>
      <c r="AD12" s="327" t="str">
        <f>IF(AND('Mapa final'!$H$19="Muy Alta",'Mapa final'!$L$19="Mayor"),CONCATENATE("R",'Mapa final'!$A$19),"")</f>
        <v/>
      </c>
      <c r="AE12" s="327"/>
      <c r="AF12" s="327" t="str">
        <f>IF(AND('Mapa final'!$H$25="Muy Alta",'Mapa final'!$L$25="Mayor"),CONCATENATE("R",'Mapa final'!$A$25),"")</f>
        <v/>
      </c>
      <c r="AG12" s="328"/>
      <c r="AH12" s="338" t="e">
        <f>IF(AND('Mapa final'!#REF!="Muy Alta",'Mapa final'!#REF!="Catastrófico"),CONCATENATE("R",'Mapa final'!#REF!),"")</f>
        <v>#REF!</v>
      </c>
      <c r="AI12" s="339"/>
      <c r="AJ12" s="339" t="str">
        <f>IF(AND('Mapa final'!$H$19="Muy Alta",'Mapa final'!$L$19="Catastrófico"),CONCATENATE("R",'Mapa final'!$A$19),"")</f>
        <v/>
      </c>
      <c r="AK12" s="339"/>
      <c r="AL12" s="339" t="str">
        <f>IF(AND('Mapa final'!$H$25="Muy Alta",'Mapa final'!$L$25="Catastrófico"),CONCATENATE("R",'Mapa final'!$A$25),"")</f>
        <v/>
      </c>
      <c r="AM12" s="340"/>
      <c r="AN12" s="83"/>
      <c r="AO12" s="285"/>
      <c r="AP12" s="286"/>
      <c r="AQ12" s="286"/>
      <c r="AR12" s="286"/>
      <c r="AS12" s="286"/>
      <c r="AT12" s="28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80"/>
      <c r="C13" s="280"/>
      <c r="D13" s="281"/>
      <c r="E13" s="324"/>
      <c r="F13" s="325"/>
      <c r="G13" s="325"/>
      <c r="H13" s="325"/>
      <c r="I13" s="326"/>
      <c r="J13" s="331"/>
      <c r="K13" s="327"/>
      <c r="L13" s="327"/>
      <c r="M13" s="327"/>
      <c r="N13" s="327"/>
      <c r="O13" s="328"/>
      <c r="P13" s="331"/>
      <c r="Q13" s="327"/>
      <c r="R13" s="327"/>
      <c r="S13" s="327"/>
      <c r="T13" s="327"/>
      <c r="U13" s="328"/>
      <c r="V13" s="331"/>
      <c r="W13" s="327"/>
      <c r="X13" s="327"/>
      <c r="Y13" s="327"/>
      <c r="Z13" s="327"/>
      <c r="AA13" s="328"/>
      <c r="AB13" s="331"/>
      <c r="AC13" s="327"/>
      <c r="AD13" s="327"/>
      <c r="AE13" s="327"/>
      <c r="AF13" s="327"/>
      <c r="AG13" s="328"/>
      <c r="AH13" s="341"/>
      <c r="AI13" s="342"/>
      <c r="AJ13" s="342"/>
      <c r="AK13" s="342"/>
      <c r="AL13" s="342"/>
      <c r="AM13" s="343"/>
      <c r="AN13" s="83"/>
      <c r="AO13" s="288"/>
      <c r="AP13" s="289"/>
      <c r="AQ13" s="289"/>
      <c r="AR13" s="289"/>
      <c r="AS13" s="289"/>
      <c r="AT13" s="29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80"/>
      <c r="C14" s="280"/>
      <c r="D14" s="281"/>
      <c r="E14" s="318" t="s">
        <v>115</v>
      </c>
      <c r="F14" s="319"/>
      <c r="G14" s="319"/>
      <c r="H14" s="319"/>
      <c r="I14" s="319"/>
      <c r="J14" s="353" t="str">
        <f ca="1">IF(AND('Mapa final'!$H$15="Alta",'Mapa final'!$L$15="Leve"),CONCATENATE("R",'Mapa final'!$A$15),"")</f>
        <v/>
      </c>
      <c r="K14" s="354"/>
      <c r="L14" s="354" t="e">
        <f>IF(AND('Mapa final'!#REF!="Alta",'Mapa final'!#REF!="Leve"),CONCATENATE("R",'Mapa final'!#REF!),"")</f>
        <v>#REF!</v>
      </c>
      <c r="M14" s="354"/>
      <c r="N14" s="354" t="e">
        <f>IF(AND('Mapa final'!#REF!="Alta",'Mapa final'!#REF!="Leve"),CONCATENATE("R",'Mapa final'!#REF!),"")</f>
        <v>#REF!</v>
      </c>
      <c r="O14" s="355"/>
      <c r="P14" s="353" t="str">
        <f ca="1">IF(AND('Mapa final'!$H$15="Alta",'Mapa final'!$L$15="Menor"),CONCATENATE("R",'Mapa final'!$A$15),"")</f>
        <v/>
      </c>
      <c r="Q14" s="354"/>
      <c r="R14" s="354" t="e">
        <f>IF(AND('Mapa final'!#REF!="Alta",'Mapa final'!#REF!="Menor"),CONCATENATE("R",'Mapa final'!#REF!),"")</f>
        <v>#REF!</v>
      </c>
      <c r="S14" s="354"/>
      <c r="T14" s="354" t="e">
        <f>IF(AND('Mapa final'!#REF!="Alta",'Mapa final'!#REF!="Menor"),CONCATENATE("R",'Mapa final'!#REF!),"")</f>
        <v>#REF!</v>
      </c>
      <c r="U14" s="355"/>
      <c r="V14" s="329" t="str">
        <f ca="1">IF(AND('Mapa final'!$H$15="Alta",'Mapa final'!$L$15="Moderado"),CONCATENATE("R",'Mapa final'!$A$15),"")</f>
        <v/>
      </c>
      <c r="W14" s="330"/>
      <c r="X14" s="330" t="e">
        <f>IF(AND('Mapa final'!#REF!="Alta",'Mapa final'!#REF!="Moderado"),CONCATENATE("R",'Mapa final'!#REF!),"")</f>
        <v>#REF!</v>
      </c>
      <c r="Y14" s="330"/>
      <c r="Z14" s="330" t="e">
        <f>IF(AND('Mapa final'!#REF!="Alta",'Mapa final'!#REF!="Moderado"),CONCATENATE("R",'Mapa final'!#REF!),"")</f>
        <v>#REF!</v>
      </c>
      <c r="AA14" s="332"/>
      <c r="AB14" s="329" t="str">
        <f ca="1">IF(AND('Mapa final'!$H$15="Alta",'Mapa final'!$L$15="Mayor"),CONCATENATE("R",'Mapa final'!$A$15),"")</f>
        <v/>
      </c>
      <c r="AC14" s="330"/>
      <c r="AD14" s="330" t="e">
        <f>IF(AND('Mapa final'!#REF!="Alta",'Mapa final'!#REF!="Mayor"),CONCATENATE("R",'Mapa final'!#REF!),"")</f>
        <v>#REF!</v>
      </c>
      <c r="AE14" s="330"/>
      <c r="AF14" s="330" t="e">
        <f>IF(AND('Mapa final'!#REF!="Alta",'Mapa final'!#REF!="Mayor"),CONCATENATE("R",'Mapa final'!#REF!),"")</f>
        <v>#REF!</v>
      </c>
      <c r="AG14" s="332"/>
      <c r="AH14" s="344" t="str">
        <f ca="1">IF(AND('Mapa final'!$H$15="Alta",'Mapa final'!$L$15="Catastrófico"),CONCATENATE("R",'Mapa final'!$A$15),"")</f>
        <v/>
      </c>
      <c r="AI14" s="345"/>
      <c r="AJ14" s="345" t="e">
        <f>IF(AND('Mapa final'!#REF!="Alta",'Mapa final'!#REF!="Catastrófico"),CONCATENATE("R",'Mapa final'!#REF!),"")</f>
        <v>#REF!</v>
      </c>
      <c r="AK14" s="345"/>
      <c r="AL14" s="345" t="e">
        <f>IF(AND('Mapa final'!#REF!="Alta",'Mapa final'!#REF!="Catastrófico"),CONCATENATE("R",'Mapa final'!#REF!),"")</f>
        <v>#REF!</v>
      </c>
      <c r="AM14" s="346"/>
      <c r="AN14" s="83"/>
      <c r="AO14" s="291" t="s">
        <v>80</v>
      </c>
      <c r="AP14" s="292"/>
      <c r="AQ14" s="292"/>
      <c r="AR14" s="292"/>
      <c r="AS14" s="292"/>
      <c r="AT14" s="29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80"/>
      <c r="C15" s="280"/>
      <c r="D15" s="281"/>
      <c r="E15" s="321"/>
      <c r="F15" s="322"/>
      <c r="G15" s="322"/>
      <c r="H15" s="322"/>
      <c r="I15" s="322"/>
      <c r="J15" s="347"/>
      <c r="K15" s="348"/>
      <c r="L15" s="348"/>
      <c r="M15" s="348"/>
      <c r="N15" s="348"/>
      <c r="O15" s="349"/>
      <c r="P15" s="347"/>
      <c r="Q15" s="348"/>
      <c r="R15" s="348"/>
      <c r="S15" s="348"/>
      <c r="T15" s="348"/>
      <c r="U15" s="349"/>
      <c r="V15" s="331"/>
      <c r="W15" s="327"/>
      <c r="X15" s="327"/>
      <c r="Y15" s="327"/>
      <c r="Z15" s="327"/>
      <c r="AA15" s="328"/>
      <c r="AB15" s="331"/>
      <c r="AC15" s="327"/>
      <c r="AD15" s="327"/>
      <c r="AE15" s="327"/>
      <c r="AF15" s="327"/>
      <c r="AG15" s="328"/>
      <c r="AH15" s="338"/>
      <c r="AI15" s="339"/>
      <c r="AJ15" s="339"/>
      <c r="AK15" s="339"/>
      <c r="AL15" s="339"/>
      <c r="AM15" s="340"/>
      <c r="AN15" s="83"/>
      <c r="AO15" s="294"/>
      <c r="AP15" s="295"/>
      <c r="AQ15" s="295"/>
      <c r="AR15" s="295"/>
      <c r="AS15" s="295"/>
      <c r="AT15" s="29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80"/>
      <c r="C16" s="280"/>
      <c r="D16" s="281"/>
      <c r="E16" s="321"/>
      <c r="F16" s="322"/>
      <c r="G16" s="322"/>
      <c r="H16" s="322"/>
      <c r="I16" s="322"/>
      <c r="J16" s="347" t="e">
        <f>IF(AND('Mapa final'!#REF!="Alta",'Mapa final'!#REF!="Leve"),CONCATENATE("R",'Mapa final'!#REF!),"")</f>
        <v>#REF!</v>
      </c>
      <c r="K16" s="348"/>
      <c r="L16" s="348" t="e">
        <f>IF(AND('Mapa final'!#REF!="Alta",'Mapa final'!#REF!="Leve"),CONCATENATE("R",'Mapa final'!#REF!),"")</f>
        <v>#REF!</v>
      </c>
      <c r="M16" s="348"/>
      <c r="N16" s="348" t="e">
        <f>IF(AND('Mapa final'!#REF!="Alta",'Mapa final'!#REF!="Leve"),CONCATENATE("R",'Mapa final'!#REF!),"")</f>
        <v>#REF!</v>
      </c>
      <c r="O16" s="349"/>
      <c r="P16" s="347" t="e">
        <f>IF(AND('Mapa final'!#REF!="Alta",'Mapa final'!#REF!="Menor"),CONCATENATE("R",'Mapa final'!#REF!),"")</f>
        <v>#REF!</v>
      </c>
      <c r="Q16" s="348"/>
      <c r="R16" s="348" t="e">
        <f>IF(AND('Mapa final'!#REF!="Alta",'Mapa final'!#REF!="Menor"),CONCATENATE("R",'Mapa final'!#REF!),"")</f>
        <v>#REF!</v>
      </c>
      <c r="S16" s="348"/>
      <c r="T16" s="348" t="e">
        <f>IF(AND('Mapa final'!#REF!="Alta",'Mapa final'!#REF!="Menor"),CONCATENATE("R",'Mapa final'!#REF!),"")</f>
        <v>#REF!</v>
      </c>
      <c r="U16" s="349"/>
      <c r="V16" s="331" t="e">
        <f>IF(AND('Mapa final'!#REF!="Alta",'Mapa final'!#REF!="Moderado"),CONCATENATE("R",'Mapa final'!#REF!),"")</f>
        <v>#REF!</v>
      </c>
      <c r="W16" s="327"/>
      <c r="X16" s="327" t="e">
        <f>IF(AND('Mapa final'!#REF!="Alta",'Mapa final'!#REF!="Moderado"),CONCATENATE("R",'Mapa final'!#REF!),"")</f>
        <v>#REF!</v>
      </c>
      <c r="Y16" s="327"/>
      <c r="Z16" s="327" t="e">
        <f>IF(AND('Mapa final'!#REF!="Alta",'Mapa final'!#REF!="Moderado"),CONCATENATE("R",'Mapa final'!#REF!),"")</f>
        <v>#REF!</v>
      </c>
      <c r="AA16" s="328"/>
      <c r="AB16" s="331" t="e">
        <f>IF(AND('Mapa final'!#REF!="Alta",'Mapa final'!#REF!="Mayor"),CONCATENATE("R",'Mapa final'!#REF!),"")</f>
        <v>#REF!</v>
      </c>
      <c r="AC16" s="327"/>
      <c r="AD16" s="327" t="e">
        <f>IF(AND('Mapa final'!#REF!="Alta",'Mapa final'!#REF!="Mayor"),CONCATENATE("R",'Mapa final'!#REF!),"")</f>
        <v>#REF!</v>
      </c>
      <c r="AE16" s="327"/>
      <c r="AF16" s="327" t="e">
        <f>IF(AND('Mapa final'!#REF!="Alta",'Mapa final'!#REF!="Mayor"),CONCATENATE("R",'Mapa final'!#REF!),"")</f>
        <v>#REF!</v>
      </c>
      <c r="AG16" s="328"/>
      <c r="AH16" s="338" t="e">
        <f>IF(AND('Mapa final'!#REF!="Alta",'Mapa final'!#REF!="Catastrófico"),CONCATENATE("R",'Mapa final'!#REF!),"")</f>
        <v>#REF!</v>
      </c>
      <c r="AI16" s="339"/>
      <c r="AJ16" s="339" t="e">
        <f>IF(AND('Mapa final'!#REF!="Alta",'Mapa final'!#REF!="Catastrófico"),CONCATENATE("R",'Mapa final'!#REF!),"")</f>
        <v>#REF!</v>
      </c>
      <c r="AK16" s="339"/>
      <c r="AL16" s="339" t="e">
        <f>IF(AND('Mapa final'!#REF!="Alta",'Mapa final'!#REF!="Catastrófico"),CONCATENATE("R",'Mapa final'!#REF!),"")</f>
        <v>#REF!</v>
      </c>
      <c r="AM16" s="340"/>
      <c r="AN16" s="83"/>
      <c r="AO16" s="294"/>
      <c r="AP16" s="295"/>
      <c r="AQ16" s="295"/>
      <c r="AR16" s="295"/>
      <c r="AS16" s="295"/>
      <c r="AT16" s="29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80"/>
      <c r="C17" s="280"/>
      <c r="D17" s="281"/>
      <c r="E17" s="321"/>
      <c r="F17" s="322"/>
      <c r="G17" s="322"/>
      <c r="H17" s="322"/>
      <c r="I17" s="322"/>
      <c r="J17" s="347"/>
      <c r="K17" s="348"/>
      <c r="L17" s="348"/>
      <c r="M17" s="348"/>
      <c r="N17" s="348"/>
      <c r="O17" s="349"/>
      <c r="P17" s="347"/>
      <c r="Q17" s="348"/>
      <c r="R17" s="348"/>
      <c r="S17" s="348"/>
      <c r="T17" s="348"/>
      <c r="U17" s="349"/>
      <c r="V17" s="331"/>
      <c r="W17" s="327"/>
      <c r="X17" s="327"/>
      <c r="Y17" s="327"/>
      <c r="Z17" s="327"/>
      <c r="AA17" s="328"/>
      <c r="AB17" s="331"/>
      <c r="AC17" s="327"/>
      <c r="AD17" s="327"/>
      <c r="AE17" s="327"/>
      <c r="AF17" s="327"/>
      <c r="AG17" s="328"/>
      <c r="AH17" s="338"/>
      <c r="AI17" s="339"/>
      <c r="AJ17" s="339"/>
      <c r="AK17" s="339"/>
      <c r="AL17" s="339"/>
      <c r="AM17" s="340"/>
      <c r="AN17" s="83"/>
      <c r="AO17" s="294"/>
      <c r="AP17" s="295"/>
      <c r="AQ17" s="295"/>
      <c r="AR17" s="295"/>
      <c r="AS17" s="295"/>
      <c r="AT17" s="29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80"/>
      <c r="C18" s="280"/>
      <c r="D18" s="281"/>
      <c r="E18" s="321"/>
      <c r="F18" s="322"/>
      <c r="G18" s="322"/>
      <c r="H18" s="322"/>
      <c r="I18" s="322"/>
      <c r="J18" s="347" t="e">
        <f>IF(AND('Mapa final'!#REF!="Alta",'Mapa final'!#REF!="Leve"),CONCATENATE("R",'Mapa final'!#REF!),"")</f>
        <v>#REF!</v>
      </c>
      <c r="K18" s="348"/>
      <c r="L18" s="348" t="e">
        <f>IF(AND('Mapa final'!#REF!="Alta",'Mapa final'!#REF!="Leve"),CONCATENATE("R",'Mapa final'!#REF!),"")</f>
        <v>#REF!</v>
      </c>
      <c r="M18" s="348"/>
      <c r="N18" s="348" t="e">
        <f>IF(AND('Mapa final'!#REF!="Alta",'Mapa final'!#REF!="Leve"),CONCATENATE("R",'Mapa final'!#REF!),"")</f>
        <v>#REF!</v>
      </c>
      <c r="O18" s="349"/>
      <c r="P18" s="347" t="e">
        <f>IF(AND('Mapa final'!#REF!="Alta",'Mapa final'!#REF!="Menor"),CONCATENATE("R",'Mapa final'!#REF!),"")</f>
        <v>#REF!</v>
      </c>
      <c r="Q18" s="348"/>
      <c r="R18" s="348" t="e">
        <f>IF(AND('Mapa final'!#REF!="Alta",'Mapa final'!#REF!="Menor"),CONCATENATE("R",'Mapa final'!#REF!),"")</f>
        <v>#REF!</v>
      </c>
      <c r="S18" s="348"/>
      <c r="T18" s="348" t="e">
        <f>IF(AND('Mapa final'!#REF!="Alta",'Mapa final'!#REF!="Menor"),CONCATENATE("R",'Mapa final'!#REF!),"")</f>
        <v>#REF!</v>
      </c>
      <c r="U18" s="349"/>
      <c r="V18" s="331" t="e">
        <f>IF(AND('Mapa final'!#REF!="Alta",'Mapa final'!#REF!="Moderado"),CONCATENATE("R",'Mapa final'!#REF!),"")</f>
        <v>#REF!</v>
      </c>
      <c r="W18" s="327"/>
      <c r="X18" s="327" t="e">
        <f>IF(AND('Mapa final'!#REF!="Alta",'Mapa final'!#REF!="Moderado"),CONCATENATE("R",'Mapa final'!#REF!),"")</f>
        <v>#REF!</v>
      </c>
      <c r="Y18" s="327"/>
      <c r="Z18" s="327" t="e">
        <f>IF(AND('Mapa final'!#REF!="Alta",'Mapa final'!#REF!="Moderado"),CONCATENATE("R",'Mapa final'!#REF!),"")</f>
        <v>#REF!</v>
      </c>
      <c r="AA18" s="328"/>
      <c r="AB18" s="331" t="e">
        <f>IF(AND('Mapa final'!#REF!="Alta",'Mapa final'!#REF!="Mayor"),CONCATENATE("R",'Mapa final'!#REF!),"")</f>
        <v>#REF!</v>
      </c>
      <c r="AC18" s="327"/>
      <c r="AD18" s="327" t="e">
        <f>IF(AND('Mapa final'!#REF!="Alta",'Mapa final'!#REF!="Mayor"),CONCATENATE("R",'Mapa final'!#REF!),"")</f>
        <v>#REF!</v>
      </c>
      <c r="AE18" s="327"/>
      <c r="AF18" s="327" t="e">
        <f>IF(AND('Mapa final'!#REF!="Alta",'Mapa final'!#REF!="Mayor"),CONCATENATE("R",'Mapa final'!#REF!),"")</f>
        <v>#REF!</v>
      </c>
      <c r="AG18" s="328"/>
      <c r="AH18" s="338" t="e">
        <f>IF(AND('Mapa final'!#REF!="Alta",'Mapa final'!#REF!="Catastrófico"),CONCATENATE("R",'Mapa final'!#REF!),"")</f>
        <v>#REF!</v>
      </c>
      <c r="AI18" s="339"/>
      <c r="AJ18" s="339" t="e">
        <f>IF(AND('Mapa final'!#REF!="Alta",'Mapa final'!#REF!="Catastrófico"),CONCATENATE("R",'Mapa final'!#REF!),"")</f>
        <v>#REF!</v>
      </c>
      <c r="AK18" s="339"/>
      <c r="AL18" s="339" t="e">
        <f>IF(AND('Mapa final'!#REF!="Alta",'Mapa final'!#REF!="Catastrófico"),CONCATENATE("R",'Mapa final'!#REF!),"")</f>
        <v>#REF!</v>
      </c>
      <c r="AM18" s="340"/>
      <c r="AN18" s="83"/>
      <c r="AO18" s="294"/>
      <c r="AP18" s="295"/>
      <c r="AQ18" s="295"/>
      <c r="AR18" s="295"/>
      <c r="AS18" s="295"/>
      <c r="AT18" s="29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80"/>
      <c r="C19" s="280"/>
      <c r="D19" s="281"/>
      <c r="E19" s="321"/>
      <c r="F19" s="322"/>
      <c r="G19" s="322"/>
      <c r="H19" s="322"/>
      <c r="I19" s="322"/>
      <c r="J19" s="347"/>
      <c r="K19" s="348"/>
      <c r="L19" s="348"/>
      <c r="M19" s="348"/>
      <c r="N19" s="348"/>
      <c r="O19" s="349"/>
      <c r="P19" s="347"/>
      <c r="Q19" s="348"/>
      <c r="R19" s="348"/>
      <c r="S19" s="348"/>
      <c r="T19" s="348"/>
      <c r="U19" s="349"/>
      <c r="V19" s="331"/>
      <c r="W19" s="327"/>
      <c r="X19" s="327"/>
      <c r="Y19" s="327"/>
      <c r="Z19" s="327"/>
      <c r="AA19" s="328"/>
      <c r="AB19" s="331"/>
      <c r="AC19" s="327"/>
      <c r="AD19" s="327"/>
      <c r="AE19" s="327"/>
      <c r="AF19" s="327"/>
      <c r="AG19" s="328"/>
      <c r="AH19" s="338"/>
      <c r="AI19" s="339"/>
      <c r="AJ19" s="339"/>
      <c r="AK19" s="339"/>
      <c r="AL19" s="339"/>
      <c r="AM19" s="340"/>
      <c r="AN19" s="83"/>
      <c r="AO19" s="294"/>
      <c r="AP19" s="295"/>
      <c r="AQ19" s="295"/>
      <c r="AR19" s="295"/>
      <c r="AS19" s="295"/>
      <c r="AT19" s="29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80"/>
      <c r="C20" s="280"/>
      <c r="D20" s="281"/>
      <c r="E20" s="321"/>
      <c r="F20" s="322"/>
      <c r="G20" s="322"/>
      <c r="H20" s="322"/>
      <c r="I20" s="322"/>
      <c r="J20" s="347" t="e">
        <f>IF(AND('Mapa final'!#REF!="Alta",'Mapa final'!#REF!="Leve"),CONCATENATE("R",'Mapa final'!#REF!),"")</f>
        <v>#REF!</v>
      </c>
      <c r="K20" s="348"/>
      <c r="L20" s="348" t="str">
        <f>IF(AND('Mapa final'!$H$19="Alta",'Mapa final'!$L$19="Leve"),CONCATENATE("R",'Mapa final'!$A$19),"")</f>
        <v/>
      </c>
      <c r="M20" s="348"/>
      <c r="N20" s="348" t="str">
        <f>IF(AND('Mapa final'!$H$25="Alta",'Mapa final'!$L$25="Leve"),CONCATENATE("R",'Mapa final'!$A$25),"")</f>
        <v/>
      </c>
      <c r="O20" s="349"/>
      <c r="P20" s="347" t="e">
        <f>IF(AND('Mapa final'!#REF!="Alta",'Mapa final'!#REF!="Menor"),CONCATENATE("R",'Mapa final'!#REF!),"")</f>
        <v>#REF!</v>
      </c>
      <c r="Q20" s="348"/>
      <c r="R20" s="348" t="str">
        <f>IF(AND('Mapa final'!$H$19="Alta",'Mapa final'!$L$19="Menor"),CONCATENATE("R",'Mapa final'!$A$19),"")</f>
        <v/>
      </c>
      <c r="S20" s="348"/>
      <c r="T20" s="348" t="str">
        <f>IF(AND('Mapa final'!$H$25="Alta",'Mapa final'!$L$25="Menor"),CONCATENATE("R",'Mapa final'!$A$25),"")</f>
        <v/>
      </c>
      <c r="U20" s="349"/>
      <c r="V20" s="331" t="e">
        <f>IF(AND('Mapa final'!#REF!="Alta",'Mapa final'!#REF!="Moderado"),CONCATENATE("R",'Mapa final'!#REF!),"")</f>
        <v>#REF!</v>
      </c>
      <c r="W20" s="327"/>
      <c r="X20" s="327" t="str">
        <f>IF(AND('Mapa final'!$H$19="Alta",'Mapa final'!$L$19="Moderado"),CONCATENATE("R",'Mapa final'!$A$19),"")</f>
        <v/>
      </c>
      <c r="Y20" s="327"/>
      <c r="Z20" s="327" t="str">
        <f>IF(AND('Mapa final'!$H$25="Alta",'Mapa final'!$L$25="Moderado"),CONCATENATE("R",'Mapa final'!$A$25),"")</f>
        <v/>
      </c>
      <c r="AA20" s="328"/>
      <c r="AB20" s="331" t="e">
        <f>IF(AND('Mapa final'!#REF!="Alta",'Mapa final'!#REF!="Mayor"),CONCATENATE("R",'Mapa final'!#REF!),"")</f>
        <v>#REF!</v>
      </c>
      <c r="AC20" s="327"/>
      <c r="AD20" s="327" t="str">
        <f>IF(AND('Mapa final'!$H$19="Alta",'Mapa final'!$L$19="Mayor"),CONCATENATE("R",'Mapa final'!$A$19),"")</f>
        <v/>
      </c>
      <c r="AE20" s="327"/>
      <c r="AF20" s="327" t="str">
        <f>IF(AND('Mapa final'!$H$25="Alta",'Mapa final'!$L$25="Mayor"),CONCATENATE("R",'Mapa final'!$A$25),"")</f>
        <v/>
      </c>
      <c r="AG20" s="328"/>
      <c r="AH20" s="338" t="e">
        <f>IF(AND('Mapa final'!#REF!="Alta",'Mapa final'!#REF!="Catastrófico"),CONCATENATE("R",'Mapa final'!#REF!),"")</f>
        <v>#REF!</v>
      </c>
      <c r="AI20" s="339"/>
      <c r="AJ20" s="339" t="str">
        <f>IF(AND('Mapa final'!$H$19="Alta",'Mapa final'!$L$19="Catastrófico"),CONCATENATE("R",'Mapa final'!$A$19),"")</f>
        <v/>
      </c>
      <c r="AK20" s="339"/>
      <c r="AL20" s="339" t="str">
        <f>IF(AND('Mapa final'!$H$25="Alta",'Mapa final'!$L$25="Catastrófico"),CONCATENATE("R",'Mapa final'!$A$25),"")</f>
        <v/>
      </c>
      <c r="AM20" s="340"/>
      <c r="AN20" s="83"/>
      <c r="AO20" s="294"/>
      <c r="AP20" s="295"/>
      <c r="AQ20" s="295"/>
      <c r="AR20" s="295"/>
      <c r="AS20" s="295"/>
      <c r="AT20" s="29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80"/>
      <c r="C21" s="280"/>
      <c r="D21" s="281"/>
      <c r="E21" s="324"/>
      <c r="F21" s="325"/>
      <c r="G21" s="325"/>
      <c r="H21" s="325"/>
      <c r="I21" s="325"/>
      <c r="J21" s="350"/>
      <c r="K21" s="351"/>
      <c r="L21" s="351"/>
      <c r="M21" s="351"/>
      <c r="N21" s="351"/>
      <c r="O21" s="352"/>
      <c r="P21" s="350"/>
      <c r="Q21" s="351"/>
      <c r="R21" s="351"/>
      <c r="S21" s="351"/>
      <c r="T21" s="351"/>
      <c r="U21" s="352"/>
      <c r="V21" s="335"/>
      <c r="W21" s="336"/>
      <c r="X21" s="336"/>
      <c r="Y21" s="336"/>
      <c r="Z21" s="336"/>
      <c r="AA21" s="337"/>
      <c r="AB21" s="335"/>
      <c r="AC21" s="336"/>
      <c r="AD21" s="336"/>
      <c r="AE21" s="336"/>
      <c r="AF21" s="336"/>
      <c r="AG21" s="337"/>
      <c r="AH21" s="341"/>
      <c r="AI21" s="342"/>
      <c r="AJ21" s="342"/>
      <c r="AK21" s="342"/>
      <c r="AL21" s="342"/>
      <c r="AM21" s="343"/>
      <c r="AN21" s="83"/>
      <c r="AO21" s="297"/>
      <c r="AP21" s="298"/>
      <c r="AQ21" s="298"/>
      <c r="AR21" s="298"/>
      <c r="AS21" s="298"/>
      <c r="AT21" s="29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80"/>
      <c r="C22" s="280"/>
      <c r="D22" s="281"/>
      <c r="E22" s="318" t="s">
        <v>117</v>
      </c>
      <c r="F22" s="319"/>
      <c r="G22" s="319"/>
      <c r="H22" s="319"/>
      <c r="I22" s="320"/>
      <c r="J22" s="353" t="str">
        <f ca="1">IF(AND('Mapa final'!$H$15="Media",'Mapa final'!$L$15="Leve"),CONCATENATE("R",'Mapa final'!$A$15),"")</f>
        <v/>
      </c>
      <c r="K22" s="354"/>
      <c r="L22" s="354" t="e">
        <f>IF(AND('Mapa final'!#REF!="Media",'Mapa final'!#REF!="Leve"),CONCATENATE("R",'Mapa final'!#REF!),"")</f>
        <v>#REF!</v>
      </c>
      <c r="M22" s="354"/>
      <c r="N22" s="354" t="e">
        <f>IF(AND('Mapa final'!#REF!="Media",'Mapa final'!#REF!="Leve"),CONCATENATE("R",'Mapa final'!#REF!),"")</f>
        <v>#REF!</v>
      </c>
      <c r="O22" s="355"/>
      <c r="P22" s="353" t="str">
        <f ca="1">IF(AND('Mapa final'!$H$15="Media",'Mapa final'!$L$15="Menor"),CONCATENATE("R",'Mapa final'!$A$15),"")</f>
        <v/>
      </c>
      <c r="Q22" s="354"/>
      <c r="R22" s="354" t="e">
        <f>IF(AND('Mapa final'!#REF!="Media",'Mapa final'!#REF!="Menor"),CONCATENATE("R",'Mapa final'!#REF!),"")</f>
        <v>#REF!</v>
      </c>
      <c r="S22" s="354"/>
      <c r="T22" s="354" t="e">
        <f>IF(AND('Mapa final'!#REF!="Media",'Mapa final'!#REF!="Menor"),CONCATENATE("R",'Mapa final'!#REF!),"")</f>
        <v>#REF!</v>
      </c>
      <c r="U22" s="355"/>
      <c r="V22" s="353" t="str">
        <f ca="1">IF(AND('Mapa final'!$H$15="Media",'Mapa final'!$L$15="Moderado"),CONCATENATE("R",'Mapa final'!$A$15),"")</f>
        <v>R1</v>
      </c>
      <c r="W22" s="354"/>
      <c r="X22" s="354" t="e">
        <f>IF(AND('Mapa final'!#REF!="Media",'Mapa final'!#REF!="Moderado"),CONCATENATE("R",'Mapa final'!#REF!),"")</f>
        <v>#REF!</v>
      </c>
      <c r="Y22" s="354"/>
      <c r="Z22" s="354" t="e">
        <f>IF(AND('Mapa final'!#REF!="Media",'Mapa final'!#REF!="Moderado"),CONCATENATE("R",'Mapa final'!#REF!),"")</f>
        <v>#REF!</v>
      </c>
      <c r="AA22" s="355"/>
      <c r="AB22" s="329" t="str">
        <f ca="1">IF(AND('Mapa final'!$H$15="Media",'Mapa final'!$L$15="Mayor"),CONCATENATE("R",'Mapa final'!$A$15),"")</f>
        <v/>
      </c>
      <c r="AC22" s="330"/>
      <c r="AD22" s="330" t="e">
        <f>IF(AND('Mapa final'!#REF!="Media",'Mapa final'!#REF!="Mayor"),CONCATENATE("R",'Mapa final'!#REF!),"")</f>
        <v>#REF!</v>
      </c>
      <c r="AE22" s="330"/>
      <c r="AF22" s="330" t="e">
        <f>IF(AND('Mapa final'!#REF!="Media",'Mapa final'!#REF!="Mayor"),CONCATENATE("R",'Mapa final'!#REF!),"")</f>
        <v>#REF!</v>
      </c>
      <c r="AG22" s="332"/>
      <c r="AH22" s="344" t="str">
        <f ca="1">IF(AND('Mapa final'!$H$15="Media",'Mapa final'!$L$15="Catastrófico"),CONCATENATE("R",'Mapa final'!$A$15),"")</f>
        <v/>
      </c>
      <c r="AI22" s="345"/>
      <c r="AJ22" s="345" t="e">
        <f>IF(AND('Mapa final'!#REF!="Media",'Mapa final'!#REF!="Catastrófico"),CONCATENATE("R",'Mapa final'!#REF!),"")</f>
        <v>#REF!</v>
      </c>
      <c r="AK22" s="345"/>
      <c r="AL22" s="345" t="e">
        <f>IF(AND('Mapa final'!#REF!="Media",'Mapa final'!#REF!="Catastrófico"),CONCATENATE("R",'Mapa final'!#REF!),"")</f>
        <v>#REF!</v>
      </c>
      <c r="AM22" s="346"/>
      <c r="AN22" s="83"/>
      <c r="AO22" s="300" t="s">
        <v>81</v>
      </c>
      <c r="AP22" s="301"/>
      <c r="AQ22" s="301"/>
      <c r="AR22" s="301"/>
      <c r="AS22" s="301"/>
      <c r="AT22" s="30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80"/>
      <c r="C23" s="280"/>
      <c r="D23" s="281"/>
      <c r="E23" s="321"/>
      <c r="F23" s="322"/>
      <c r="G23" s="322"/>
      <c r="H23" s="322"/>
      <c r="I23" s="323"/>
      <c r="J23" s="347"/>
      <c r="K23" s="348"/>
      <c r="L23" s="348"/>
      <c r="M23" s="348"/>
      <c r="N23" s="348"/>
      <c r="O23" s="349"/>
      <c r="P23" s="347"/>
      <c r="Q23" s="348"/>
      <c r="R23" s="348"/>
      <c r="S23" s="348"/>
      <c r="T23" s="348"/>
      <c r="U23" s="349"/>
      <c r="V23" s="347"/>
      <c r="W23" s="348"/>
      <c r="X23" s="348"/>
      <c r="Y23" s="348"/>
      <c r="Z23" s="348"/>
      <c r="AA23" s="349"/>
      <c r="AB23" s="331"/>
      <c r="AC23" s="327"/>
      <c r="AD23" s="327"/>
      <c r="AE23" s="327"/>
      <c r="AF23" s="327"/>
      <c r="AG23" s="328"/>
      <c r="AH23" s="338"/>
      <c r="AI23" s="339"/>
      <c r="AJ23" s="339"/>
      <c r="AK23" s="339"/>
      <c r="AL23" s="339"/>
      <c r="AM23" s="340"/>
      <c r="AN23" s="83"/>
      <c r="AO23" s="303"/>
      <c r="AP23" s="304"/>
      <c r="AQ23" s="304"/>
      <c r="AR23" s="304"/>
      <c r="AS23" s="304"/>
      <c r="AT23" s="30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80"/>
      <c r="C24" s="280"/>
      <c r="D24" s="281"/>
      <c r="E24" s="321"/>
      <c r="F24" s="322"/>
      <c r="G24" s="322"/>
      <c r="H24" s="322"/>
      <c r="I24" s="323"/>
      <c r="J24" s="347" t="e">
        <f>IF(AND('Mapa final'!#REF!="Media",'Mapa final'!#REF!="Leve"),CONCATENATE("R",'Mapa final'!#REF!),"")</f>
        <v>#REF!</v>
      </c>
      <c r="K24" s="348"/>
      <c r="L24" s="348" t="e">
        <f>IF(AND('Mapa final'!#REF!="Media",'Mapa final'!#REF!="Leve"),CONCATENATE("R",'Mapa final'!#REF!),"")</f>
        <v>#REF!</v>
      </c>
      <c r="M24" s="348"/>
      <c r="N24" s="348" t="e">
        <f>IF(AND('Mapa final'!#REF!="Media",'Mapa final'!#REF!="Leve"),CONCATENATE("R",'Mapa final'!#REF!),"")</f>
        <v>#REF!</v>
      </c>
      <c r="O24" s="349"/>
      <c r="P24" s="347" t="e">
        <f>IF(AND('Mapa final'!#REF!="Media",'Mapa final'!#REF!="Menor"),CONCATENATE("R",'Mapa final'!#REF!),"")</f>
        <v>#REF!</v>
      </c>
      <c r="Q24" s="348"/>
      <c r="R24" s="348" t="e">
        <f>IF(AND('Mapa final'!#REF!="Media",'Mapa final'!#REF!="Menor"),CONCATENATE("R",'Mapa final'!#REF!),"")</f>
        <v>#REF!</v>
      </c>
      <c r="S24" s="348"/>
      <c r="T24" s="348" t="e">
        <f>IF(AND('Mapa final'!#REF!="Media",'Mapa final'!#REF!="Menor"),CONCATENATE("R",'Mapa final'!#REF!),"")</f>
        <v>#REF!</v>
      </c>
      <c r="U24" s="349"/>
      <c r="V24" s="347" t="e">
        <f>IF(AND('Mapa final'!#REF!="Media",'Mapa final'!#REF!="Moderado"),CONCATENATE("R",'Mapa final'!#REF!),"")</f>
        <v>#REF!</v>
      </c>
      <c r="W24" s="348"/>
      <c r="X24" s="348" t="e">
        <f>IF(AND('Mapa final'!#REF!="Media",'Mapa final'!#REF!="Moderado"),CONCATENATE("R",'Mapa final'!#REF!),"")</f>
        <v>#REF!</v>
      </c>
      <c r="Y24" s="348"/>
      <c r="Z24" s="348" t="e">
        <f>IF(AND('Mapa final'!#REF!="Media",'Mapa final'!#REF!="Moderado"),CONCATENATE("R",'Mapa final'!#REF!),"")</f>
        <v>#REF!</v>
      </c>
      <c r="AA24" s="349"/>
      <c r="AB24" s="331" t="e">
        <f>IF(AND('Mapa final'!#REF!="Media",'Mapa final'!#REF!="Mayor"),CONCATENATE("R",'Mapa final'!#REF!),"")</f>
        <v>#REF!</v>
      </c>
      <c r="AC24" s="327"/>
      <c r="AD24" s="327" t="e">
        <f>IF(AND('Mapa final'!#REF!="Media",'Mapa final'!#REF!="Mayor"),CONCATENATE("R",'Mapa final'!#REF!),"")</f>
        <v>#REF!</v>
      </c>
      <c r="AE24" s="327"/>
      <c r="AF24" s="327" t="e">
        <f>IF(AND('Mapa final'!#REF!="Media",'Mapa final'!#REF!="Mayor"),CONCATENATE("R",'Mapa final'!#REF!),"")</f>
        <v>#REF!</v>
      </c>
      <c r="AG24" s="328"/>
      <c r="AH24" s="338" t="e">
        <f>IF(AND('Mapa final'!#REF!="Media",'Mapa final'!#REF!="Catastrófico"),CONCATENATE("R",'Mapa final'!#REF!),"")</f>
        <v>#REF!</v>
      </c>
      <c r="AI24" s="339"/>
      <c r="AJ24" s="339" t="e">
        <f>IF(AND('Mapa final'!#REF!="Media",'Mapa final'!#REF!="Catastrófico"),CONCATENATE("R",'Mapa final'!#REF!),"")</f>
        <v>#REF!</v>
      </c>
      <c r="AK24" s="339"/>
      <c r="AL24" s="339" t="e">
        <f>IF(AND('Mapa final'!#REF!="Media",'Mapa final'!#REF!="Catastrófico"),CONCATENATE("R",'Mapa final'!#REF!),"")</f>
        <v>#REF!</v>
      </c>
      <c r="AM24" s="340"/>
      <c r="AN24" s="83"/>
      <c r="AO24" s="303"/>
      <c r="AP24" s="304"/>
      <c r="AQ24" s="304"/>
      <c r="AR24" s="304"/>
      <c r="AS24" s="304"/>
      <c r="AT24" s="30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80"/>
      <c r="C25" s="280"/>
      <c r="D25" s="281"/>
      <c r="E25" s="321"/>
      <c r="F25" s="322"/>
      <c r="G25" s="322"/>
      <c r="H25" s="322"/>
      <c r="I25" s="323"/>
      <c r="J25" s="347"/>
      <c r="K25" s="348"/>
      <c r="L25" s="348"/>
      <c r="M25" s="348"/>
      <c r="N25" s="348"/>
      <c r="O25" s="349"/>
      <c r="P25" s="347"/>
      <c r="Q25" s="348"/>
      <c r="R25" s="348"/>
      <c r="S25" s="348"/>
      <c r="T25" s="348"/>
      <c r="U25" s="349"/>
      <c r="V25" s="347"/>
      <c r="W25" s="348"/>
      <c r="X25" s="348"/>
      <c r="Y25" s="348"/>
      <c r="Z25" s="348"/>
      <c r="AA25" s="349"/>
      <c r="AB25" s="331"/>
      <c r="AC25" s="327"/>
      <c r="AD25" s="327"/>
      <c r="AE25" s="327"/>
      <c r="AF25" s="327"/>
      <c r="AG25" s="328"/>
      <c r="AH25" s="338"/>
      <c r="AI25" s="339"/>
      <c r="AJ25" s="339"/>
      <c r="AK25" s="339"/>
      <c r="AL25" s="339"/>
      <c r="AM25" s="340"/>
      <c r="AN25" s="83"/>
      <c r="AO25" s="303"/>
      <c r="AP25" s="304"/>
      <c r="AQ25" s="304"/>
      <c r="AR25" s="304"/>
      <c r="AS25" s="304"/>
      <c r="AT25" s="30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80"/>
      <c r="C26" s="280"/>
      <c r="D26" s="281"/>
      <c r="E26" s="321"/>
      <c r="F26" s="322"/>
      <c r="G26" s="322"/>
      <c r="H26" s="322"/>
      <c r="I26" s="323"/>
      <c r="J26" s="347" t="e">
        <f>IF(AND('Mapa final'!#REF!="Media",'Mapa final'!#REF!="Leve"),CONCATENATE("R",'Mapa final'!#REF!),"")</f>
        <v>#REF!</v>
      </c>
      <c r="K26" s="348"/>
      <c r="L26" s="348" t="e">
        <f>IF(AND('Mapa final'!#REF!="Media",'Mapa final'!#REF!="Leve"),CONCATENATE("R",'Mapa final'!#REF!),"")</f>
        <v>#REF!</v>
      </c>
      <c r="M26" s="348"/>
      <c r="N26" s="348" t="e">
        <f>IF(AND('Mapa final'!#REF!="Media",'Mapa final'!#REF!="Leve"),CONCATENATE("R",'Mapa final'!#REF!),"")</f>
        <v>#REF!</v>
      </c>
      <c r="O26" s="349"/>
      <c r="P26" s="347" t="e">
        <f>IF(AND('Mapa final'!#REF!="Media",'Mapa final'!#REF!="Menor"),CONCATENATE("R",'Mapa final'!#REF!),"")</f>
        <v>#REF!</v>
      </c>
      <c r="Q26" s="348"/>
      <c r="R26" s="348" t="e">
        <f>IF(AND('Mapa final'!#REF!="Media",'Mapa final'!#REF!="Menor"),CONCATENATE("R",'Mapa final'!#REF!),"")</f>
        <v>#REF!</v>
      </c>
      <c r="S26" s="348"/>
      <c r="T26" s="348" t="e">
        <f>IF(AND('Mapa final'!#REF!="Media",'Mapa final'!#REF!="Menor"),CONCATENATE("R",'Mapa final'!#REF!),"")</f>
        <v>#REF!</v>
      </c>
      <c r="U26" s="349"/>
      <c r="V26" s="347" t="e">
        <f>IF(AND('Mapa final'!#REF!="Media",'Mapa final'!#REF!="Moderado"),CONCATENATE("R",'Mapa final'!#REF!),"")</f>
        <v>#REF!</v>
      </c>
      <c r="W26" s="348"/>
      <c r="X26" s="348" t="e">
        <f>IF(AND('Mapa final'!#REF!="Media",'Mapa final'!#REF!="Moderado"),CONCATENATE("R",'Mapa final'!#REF!),"")</f>
        <v>#REF!</v>
      </c>
      <c r="Y26" s="348"/>
      <c r="Z26" s="348" t="e">
        <f>IF(AND('Mapa final'!#REF!="Media",'Mapa final'!#REF!="Moderado"),CONCATENATE("R",'Mapa final'!#REF!),"")</f>
        <v>#REF!</v>
      </c>
      <c r="AA26" s="349"/>
      <c r="AB26" s="331" t="e">
        <f>IF(AND('Mapa final'!#REF!="Media",'Mapa final'!#REF!="Mayor"),CONCATENATE("R",'Mapa final'!#REF!),"")</f>
        <v>#REF!</v>
      </c>
      <c r="AC26" s="327"/>
      <c r="AD26" s="327" t="e">
        <f>IF(AND('Mapa final'!#REF!="Media",'Mapa final'!#REF!="Mayor"),CONCATENATE("R",'Mapa final'!#REF!),"")</f>
        <v>#REF!</v>
      </c>
      <c r="AE26" s="327"/>
      <c r="AF26" s="327" t="e">
        <f>IF(AND('Mapa final'!#REF!="Media",'Mapa final'!#REF!="Mayor"),CONCATENATE("R",'Mapa final'!#REF!),"")</f>
        <v>#REF!</v>
      </c>
      <c r="AG26" s="328"/>
      <c r="AH26" s="338" t="e">
        <f>IF(AND('Mapa final'!#REF!="Media",'Mapa final'!#REF!="Catastrófico"),CONCATENATE("R",'Mapa final'!#REF!),"")</f>
        <v>#REF!</v>
      </c>
      <c r="AI26" s="339"/>
      <c r="AJ26" s="339" t="e">
        <f>IF(AND('Mapa final'!#REF!="Media",'Mapa final'!#REF!="Catastrófico"),CONCATENATE("R",'Mapa final'!#REF!),"")</f>
        <v>#REF!</v>
      </c>
      <c r="AK26" s="339"/>
      <c r="AL26" s="339" t="e">
        <f>IF(AND('Mapa final'!#REF!="Media",'Mapa final'!#REF!="Catastrófico"),CONCATENATE("R",'Mapa final'!#REF!),"")</f>
        <v>#REF!</v>
      </c>
      <c r="AM26" s="340"/>
      <c r="AN26" s="83"/>
      <c r="AO26" s="303"/>
      <c r="AP26" s="304"/>
      <c r="AQ26" s="304"/>
      <c r="AR26" s="304"/>
      <c r="AS26" s="304"/>
      <c r="AT26" s="30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80"/>
      <c r="C27" s="280"/>
      <c r="D27" s="281"/>
      <c r="E27" s="321"/>
      <c r="F27" s="322"/>
      <c r="G27" s="322"/>
      <c r="H27" s="322"/>
      <c r="I27" s="323"/>
      <c r="J27" s="347"/>
      <c r="K27" s="348"/>
      <c r="L27" s="348"/>
      <c r="M27" s="348"/>
      <c r="N27" s="348"/>
      <c r="O27" s="349"/>
      <c r="P27" s="347"/>
      <c r="Q27" s="348"/>
      <c r="R27" s="348"/>
      <c r="S27" s="348"/>
      <c r="T27" s="348"/>
      <c r="U27" s="349"/>
      <c r="V27" s="347"/>
      <c r="W27" s="348"/>
      <c r="X27" s="348"/>
      <c r="Y27" s="348"/>
      <c r="Z27" s="348"/>
      <c r="AA27" s="349"/>
      <c r="AB27" s="331"/>
      <c r="AC27" s="327"/>
      <c r="AD27" s="327"/>
      <c r="AE27" s="327"/>
      <c r="AF27" s="327"/>
      <c r="AG27" s="328"/>
      <c r="AH27" s="338"/>
      <c r="AI27" s="339"/>
      <c r="AJ27" s="339"/>
      <c r="AK27" s="339"/>
      <c r="AL27" s="339"/>
      <c r="AM27" s="340"/>
      <c r="AN27" s="83"/>
      <c r="AO27" s="303"/>
      <c r="AP27" s="304"/>
      <c r="AQ27" s="304"/>
      <c r="AR27" s="304"/>
      <c r="AS27" s="304"/>
      <c r="AT27" s="30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80"/>
      <c r="C28" s="280"/>
      <c r="D28" s="281"/>
      <c r="E28" s="321"/>
      <c r="F28" s="322"/>
      <c r="G28" s="322"/>
      <c r="H28" s="322"/>
      <c r="I28" s="323"/>
      <c r="J28" s="347" t="e">
        <f>IF(AND('Mapa final'!#REF!="Media",'Mapa final'!#REF!="Leve"),CONCATENATE("R",'Mapa final'!#REF!),"")</f>
        <v>#REF!</v>
      </c>
      <c r="K28" s="348"/>
      <c r="L28" s="348" t="str">
        <f>IF(AND('Mapa final'!$H$19="Media",'Mapa final'!$L$19="Leve"),CONCATENATE("R",'Mapa final'!$A$19),"")</f>
        <v/>
      </c>
      <c r="M28" s="348"/>
      <c r="N28" s="348" t="str">
        <f>IF(AND('Mapa final'!$H$25="Media",'Mapa final'!$L$25="Leve"),CONCATENATE("R",'Mapa final'!$A$25),"")</f>
        <v/>
      </c>
      <c r="O28" s="349"/>
      <c r="P28" s="347" t="e">
        <f>IF(AND('Mapa final'!#REF!="Media",'Mapa final'!#REF!="Menor"),CONCATENATE("R",'Mapa final'!#REF!),"")</f>
        <v>#REF!</v>
      </c>
      <c r="Q28" s="348"/>
      <c r="R28" s="348" t="str">
        <f>IF(AND('Mapa final'!$H$19="Media",'Mapa final'!$L$19="Menor"),CONCATENATE("R",'Mapa final'!$A$19),"")</f>
        <v/>
      </c>
      <c r="S28" s="348"/>
      <c r="T28" s="348" t="str">
        <f>IF(AND('Mapa final'!$H$25="Media",'Mapa final'!$L$25="Menor"),CONCATENATE("R",'Mapa final'!$A$25),"")</f>
        <v/>
      </c>
      <c r="U28" s="349"/>
      <c r="V28" s="347" t="e">
        <f>IF(AND('Mapa final'!#REF!="Media",'Mapa final'!#REF!="Moderado"),CONCATENATE("R",'Mapa final'!#REF!),"")</f>
        <v>#REF!</v>
      </c>
      <c r="W28" s="348"/>
      <c r="X28" s="348" t="str">
        <f>IF(AND('Mapa final'!$H$19="Media",'Mapa final'!$L$19="Moderado"),CONCATENATE("R",'Mapa final'!$A$19),"")</f>
        <v/>
      </c>
      <c r="Y28" s="348"/>
      <c r="Z28" s="348" t="str">
        <f>IF(AND('Mapa final'!$H$25="Media",'Mapa final'!$L$25="Moderado"),CONCATENATE("R",'Mapa final'!$A$25),"")</f>
        <v/>
      </c>
      <c r="AA28" s="349"/>
      <c r="AB28" s="331" t="e">
        <f>IF(AND('Mapa final'!#REF!="Media",'Mapa final'!#REF!="Mayor"),CONCATENATE("R",'Mapa final'!#REF!),"")</f>
        <v>#REF!</v>
      </c>
      <c r="AC28" s="327"/>
      <c r="AD28" s="327" t="str">
        <f>IF(AND('Mapa final'!$H$19="Media",'Mapa final'!$L$19="Mayor"),CONCATENATE("R",'Mapa final'!$A$19),"")</f>
        <v/>
      </c>
      <c r="AE28" s="327"/>
      <c r="AF28" s="327" t="str">
        <f>IF(AND('Mapa final'!$H$25="Media",'Mapa final'!$L$25="Mayor"),CONCATENATE("R",'Mapa final'!$A$25),"")</f>
        <v/>
      </c>
      <c r="AG28" s="328"/>
      <c r="AH28" s="338" t="e">
        <f>IF(AND('Mapa final'!#REF!="Media",'Mapa final'!#REF!="Catastrófico"),CONCATENATE("R",'Mapa final'!#REF!),"")</f>
        <v>#REF!</v>
      </c>
      <c r="AI28" s="339"/>
      <c r="AJ28" s="339" t="str">
        <f>IF(AND('Mapa final'!$H$19="Media",'Mapa final'!$L$19="Catastrófico"),CONCATENATE("R",'Mapa final'!$A$19),"")</f>
        <v/>
      </c>
      <c r="AK28" s="339"/>
      <c r="AL28" s="339" t="str">
        <f>IF(AND('Mapa final'!$H$25="Media",'Mapa final'!$L$25="Catastrófico"),CONCATENATE("R",'Mapa final'!$A$25),"")</f>
        <v/>
      </c>
      <c r="AM28" s="340"/>
      <c r="AN28" s="83"/>
      <c r="AO28" s="303"/>
      <c r="AP28" s="304"/>
      <c r="AQ28" s="304"/>
      <c r="AR28" s="304"/>
      <c r="AS28" s="304"/>
      <c r="AT28" s="30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80"/>
      <c r="C29" s="280"/>
      <c r="D29" s="281"/>
      <c r="E29" s="324"/>
      <c r="F29" s="325"/>
      <c r="G29" s="325"/>
      <c r="H29" s="325"/>
      <c r="I29" s="326"/>
      <c r="J29" s="347"/>
      <c r="K29" s="348"/>
      <c r="L29" s="348"/>
      <c r="M29" s="348"/>
      <c r="N29" s="348"/>
      <c r="O29" s="349"/>
      <c r="P29" s="350"/>
      <c r="Q29" s="351"/>
      <c r="R29" s="351"/>
      <c r="S29" s="351"/>
      <c r="T29" s="351"/>
      <c r="U29" s="352"/>
      <c r="V29" s="350"/>
      <c r="W29" s="351"/>
      <c r="X29" s="351"/>
      <c r="Y29" s="351"/>
      <c r="Z29" s="351"/>
      <c r="AA29" s="352"/>
      <c r="AB29" s="335"/>
      <c r="AC29" s="336"/>
      <c r="AD29" s="336"/>
      <c r="AE29" s="336"/>
      <c r="AF29" s="336"/>
      <c r="AG29" s="337"/>
      <c r="AH29" s="341"/>
      <c r="AI29" s="342"/>
      <c r="AJ29" s="342"/>
      <c r="AK29" s="342"/>
      <c r="AL29" s="342"/>
      <c r="AM29" s="343"/>
      <c r="AN29" s="83"/>
      <c r="AO29" s="306"/>
      <c r="AP29" s="307"/>
      <c r="AQ29" s="307"/>
      <c r="AR29" s="307"/>
      <c r="AS29" s="307"/>
      <c r="AT29" s="30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80"/>
      <c r="C30" s="280"/>
      <c r="D30" s="281"/>
      <c r="E30" s="318" t="s">
        <v>114</v>
      </c>
      <c r="F30" s="319"/>
      <c r="G30" s="319"/>
      <c r="H30" s="319"/>
      <c r="I30" s="319"/>
      <c r="J30" s="362" t="str">
        <f ca="1">IF(AND('Mapa final'!$H$15="Baja",'Mapa final'!$L$15="Leve"),CONCATENATE("R",'Mapa final'!$A$15),"")</f>
        <v/>
      </c>
      <c r="K30" s="363"/>
      <c r="L30" s="363" t="e">
        <f>IF(AND('Mapa final'!#REF!="Baja",'Mapa final'!#REF!="Leve"),CONCATENATE("R",'Mapa final'!#REF!),"")</f>
        <v>#REF!</v>
      </c>
      <c r="M30" s="363"/>
      <c r="N30" s="363" t="e">
        <f>IF(AND('Mapa final'!#REF!="Baja",'Mapa final'!#REF!="Leve"),CONCATENATE("R",'Mapa final'!#REF!),"")</f>
        <v>#REF!</v>
      </c>
      <c r="O30" s="364"/>
      <c r="P30" s="354" t="str">
        <f ca="1">IF(AND('Mapa final'!$H$15="Baja",'Mapa final'!$L$15="Menor"),CONCATENATE("R",'Mapa final'!$A$15),"")</f>
        <v/>
      </c>
      <c r="Q30" s="354"/>
      <c r="R30" s="354" t="e">
        <f>IF(AND('Mapa final'!#REF!="Baja",'Mapa final'!#REF!="Menor"),CONCATENATE("R",'Mapa final'!#REF!),"")</f>
        <v>#REF!</v>
      </c>
      <c r="S30" s="354"/>
      <c r="T30" s="354" t="e">
        <f>IF(AND('Mapa final'!#REF!="Baja",'Mapa final'!#REF!="Menor"),CONCATENATE("R",'Mapa final'!#REF!),"")</f>
        <v>#REF!</v>
      </c>
      <c r="U30" s="355"/>
      <c r="V30" s="353" t="str">
        <f ca="1">IF(AND('Mapa final'!$H$15="Baja",'Mapa final'!$L$15="Moderado"),CONCATENATE("R",'Mapa final'!$A$15),"")</f>
        <v/>
      </c>
      <c r="W30" s="354"/>
      <c r="X30" s="354" t="e">
        <f>IF(AND('Mapa final'!#REF!="Baja",'Mapa final'!#REF!="Moderado"),CONCATENATE("R",'Mapa final'!#REF!),"")</f>
        <v>#REF!</v>
      </c>
      <c r="Y30" s="354"/>
      <c r="Z30" s="354" t="e">
        <f>IF(AND('Mapa final'!#REF!="Baja",'Mapa final'!#REF!="Moderado"),CONCATENATE("R",'Mapa final'!#REF!),"")</f>
        <v>#REF!</v>
      </c>
      <c r="AA30" s="355"/>
      <c r="AB30" s="329" t="str">
        <f ca="1">IF(AND('Mapa final'!$H$15="Baja",'Mapa final'!$L$15="Mayor"),CONCATENATE("R",'Mapa final'!$A$15),"")</f>
        <v/>
      </c>
      <c r="AC30" s="330"/>
      <c r="AD30" s="330" t="e">
        <f>IF(AND('Mapa final'!#REF!="Baja",'Mapa final'!#REF!="Mayor"),CONCATENATE("R",'Mapa final'!#REF!),"")</f>
        <v>#REF!</v>
      </c>
      <c r="AE30" s="330"/>
      <c r="AF30" s="330" t="e">
        <f>IF(AND('Mapa final'!#REF!="Baja",'Mapa final'!#REF!="Mayor"),CONCATENATE("R",'Mapa final'!#REF!),"")</f>
        <v>#REF!</v>
      </c>
      <c r="AG30" s="332"/>
      <c r="AH30" s="344" t="str">
        <f ca="1">IF(AND('Mapa final'!$H$15="Baja",'Mapa final'!$L$15="Catastrófico"),CONCATENATE("R",'Mapa final'!$A$15),"")</f>
        <v/>
      </c>
      <c r="AI30" s="345"/>
      <c r="AJ30" s="345" t="e">
        <f>IF(AND('Mapa final'!#REF!="Baja",'Mapa final'!#REF!="Catastrófico"),CONCATENATE("R",'Mapa final'!#REF!),"")</f>
        <v>#REF!</v>
      </c>
      <c r="AK30" s="345"/>
      <c r="AL30" s="345" t="e">
        <f>IF(AND('Mapa final'!#REF!="Baja",'Mapa final'!#REF!="Catastrófico"),CONCATENATE("R",'Mapa final'!#REF!),"")</f>
        <v>#REF!</v>
      </c>
      <c r="AM30" s="346"/>
      <c r="AN30" s="83"/>
      <c r="AO30" s="309" t="s">
        <v>82</v>
      </c>
      <c r="AP30" s="310"/>
      <c r="AQ30" s="310"/>
      <c r="AR30" s="310"/>
      <c r="AS30" s="310"/>
      <c r="AT30" s="31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80"/>
      <c r="C31" s="280"/>
      <c r="D31" s="281"/>
      <c r="E31" s="321"/>
      <c r="F31" s="322"/>
      <c r="G31" s="322"/>
      <c r="H31" s="322"/>
      <c r="I31" s="322"/>
      <c r="J31" s="358"/>
      <c r="K31" s="356"/>
      <c r="L31" s="356"/>
      <c r="M31" s="356"/>
      <c r="N31" s="356"/>
      <c r="O31" s="357"/>
      <c r="P31" s="348"/>
      <c r="Q31" s="348"/>
      <c r="R31" s="348"/>
      <c r="S31" s="348"/>
      <c r="T31" s="348"/>
      <c r="U31" s="349"/>
      <c r="V31" s="347"/>
      <c r="W31" s="348"/>
      <c r="X31" s="348"/>
      <c r="Y31" s="348"/>
      <c r="Z31" s="348"/>
      <c r="AA31" s="349"/>
      <c r="AB31" s="331"/>
      <c r="AC31" s="327"/>
      <c r="AD31" s="327"/>
      <c r="AE31" s="327"/>
      <c r="AF31" s="327"/>
      <c r="AG31" s="328"/>
      <c r="AH31" s="338"/>
      <c r="AI31" s="339"/>
      <c r="AJ31" s="339"/>
      <c r="AK31" s="339"/>
      <c r="AL31" s="339"/>
      <c r="AM31" s="340"/>
      <c r="AN31" s="83"/>
      <c r="AO31" s="312"/>
      <c r="AP31" s="313"/>
      <c r="AQ31" s="313"/>
      <c r="AR31" s="313"/>
      <c r="AS31" s="313"/>
      <c r="AT31" s="31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80"/>
      <c r="C32" s="280"/>
      <c r="D32" s="281"/>
      <c r="E32" s="321"/>
      <c r="F32" s="322"/>
      <c r="G32" s="322"/>
      <c r="H32" s="322"/>
      <c r="I32" s="322"/>
      <c r="J32" s="358" t="e">
        <f>IF(AND('Mapa final'!#REF!="Baja",'Mapa final'!#REF!="Leve"),CONCATENATE("R",'Mapa final'!#REF!),"")</f>
        <v>#REF!</v>
      </c>
      <c r="K32" s="356"/>
      <c r="L32" s="356" t="e">
        <f>IF(AND('Mapa final'!#REF!="Baja",'Mapa final'!#REF!="Leve"),CONCATENATE("R",'Mapa final'!#REF!),"")</f>
        <v>#REF!</v>
      </c>
      <c r="M32" s="356"/>
      <c r="N32" s="356" t="e">
        <f>IF(AND('Mapa final'!#REF!="Baja",'Mapa final'!#REF!="Leve"),CONCATENATE("R",'Mapa final'!#REF!),"")</f>
        <v>#REF!</v>
      </c>
      <c r="O32" s="357"/>
      <c r="P32" s="348" t="e">
        <f>IF(AND('Mapa final'!#REF!="Baja",'Mapa final'!#REF!="Menor"),CONCATENATE("R",'Mapa final'!#REF!),"")</f>
        <v>#REF!</v>
      </c>
      <c r="Q32" s="348"/>
      <c r="R32" s="348" t="e">
        <f>IF(AND('Mapa final'!#REF!="Baja",'Mapa final'!#REF!="Menor"),CONCATENATE("R",'Mapa final'!#REF!),"")</f>
        <v>#REF!</v>
      </c>
      <c r="S32" s="348"/>
      <c r="T32" s="348" t="e">
        <f>IF(AND('Mapa final'!#REF!="Baja",'Mapa final'!#REF!="Menor"),CONCATENATE("R",'Mapa final'!#REF!),"")</f>
        <v>#REF!</v>
      </c>
      <c r="U32" s="349"/>
      <c r="V32" s="347" t="e">
        <f>IF(AND('Mapa final'!#REF!="Baja",'Mapa final'!#REF!="Moderado"),CONCATENATE("R",'Mapa final'!#REF!),"")</f>
        <v>#REF!</v>
      </c>
      <c r="W32" s="348"/>
      <c r="X32" s="348" t="e">
        <f>IF(AND('Mapa final'!#REF!="Baja",'Mapa final'!#REF!="Moderado"),CONCATENATE("R",'Mapa final'!#REF!),"")</f>
        <v>#REF!</v>
      </c>
      <c r="Y32" s="348"/>
      <c r="Z32" s="348" t="e">
        <f>IF(AND('Mapa final'!#REF!="Baja",'Mapa final'!#REF!="Moderado"),CONCATENATE("R",'Mapa final'!#REF!),"")</f>
        <v>#REF!</v>
      </c>
      <c r="AA32" s="349"/>
      <c r="AB32" s="331" t="e">
        <f>IF(AND('Mapa final'!#REF!="Baja",'Mapa final'!#REF!="Mayor"),CONCATENATE("R",'Mapa final'!#REF!),"")</f>
        <v>#REF!</v>
      </c>
      <c r="AC32" s="327"/>
      <c r="AD32" s="327" t="e">
        <f>IF(AND('Mapa final'!#REF!="Baja",'Mapa final'!#REF!="Mayor"),CONCATENATE("R",'Mapa final'!#REF!),"")</f>
        <v>#REF!</v>
      </c>
      <c r="AE32" s="327"/>
      <c r="AF32" s="327" t="e">
        <f>IF(AND('Mapa final'!#REF!="Baja",'Mapa final'!#REF!="Mayor"),CONCATENATE("R",'Mapa final'!#REF!),"")</f>
        <v>#REF!</v>
      </c>
      <c r="AG32" s="328"/>
      <c r="AH32" s="338" t="e">
        <f>IF(AND('Mapa final'!#REF!="Baja",'Mapa final'!#REF!="Catastrófico"),CONCATENATE("R",'Mapa final'!#REF!),"")</f>
        <v>#REF!</v>
      </c>
      <c r="AI32" s="339"/>
      <c r="AJ32" s="339" t="e">
        <f>IF(AND('Mapa final'!#REF!="Baja",'Mapa final'!#REF!="Catastrófico"),CONCATENATE("R",'Mapa final'!#REF!),"")</f>
        <v>#REF!</v>
      </c>
      <c r="AK32" s="339"/>
      <c r="AL32" s="339" t="e">
        <f>IF(AND('Mapa final'!#REF!="Baja",'Mapa final'!#REF!="Catastrófico"),CONCATENATE("R",'Mapa final'!#REF!),"")</f>
        <v>#REF!</v>
      </c>
      <c r="AM32" s="340"/>
      <c r="AN32" s="83"/>
      <c r="AO32" s="312"/>
      <c r="AP32" s="313"/>
      <c r="AQ32" s="313"/>
      <c r="AR32" s="313"/>
      <c r="AS32" s="313"/>
      <c r="AT32" s="31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80"/>
      <c r="C33" s="280"/>
      <c r="D33" s="281"/>
      <c r="E33" s="321"/>
      <c r="F33" s="322"/>
      <c r="G33" s="322"/>
      <c r="H33" s="322"/>
      <c r="I33" s="322"/>
      <c r="J33" s="358"/>
      <c r="K33" s="356"/>
      <c r="L33" s="356"/>
      <c r="M33" s="356"/>
      <c r="N33" s="356"/>
      <c r="O33" s="357"/>
      <c r="P33" s="348"/>
      <c r="Q33" s="348"/>
      <c r="R33" s="348"/>
      <c r="S33" s="348"/>
      <c r="T33" s="348"/>
      <c r="U33" s="349"/>
      <c r="V33" s="347"/>
      <c r="W33" s="348"/>
      <c r="X33" s="348"/>
      <c r="Y33" s="348"/>
      <c r="Z33" s="348"/>
      <c r="AA33" s="349"/>
      <c r="AB33" s="331"/>
      <c r="AC33" s="327"/>
      <c r="AD33" s="327"/>
      <c r="AE33" s="327"/>
      <c r="AF33" s="327"/>
      <c r="AG33" s="328"/>
      <c r="AH33" s="338"/>
      <c r="AI33" s="339"/>
      <c r="AJ33" s="339"/>
      <c r="AK33" s="339"/>
      <c r="AL33" s="339"/>
      <c r="AM33" s="340"/>
      <c r="AN33" s="83"/>
      <c r="AO33" s="312"/>
      <c r="AP33" s="313"/>
      <c r="AQ33" s="313"/>
      <c r="AR33" s="313"/>
      <c r="AS33" s="313"/>
      <c r="AT33" s="31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80"/>
      <c r="C34" s="280"/>
      <c r="D34" s="281"/>
      <c r="E34" s="321"/>
      <c r="F34" s="322"/>
      <c r="G34" s="322"/>
      <c r="H34" s="322"/>
      <c r="I34" s="322"/>
      <c r="J34" s="358" t="e">
        <f>IF(AND('Mapa final'!#REF!="Baja",'Mapa final'!#REF!="Leve"),CONCATENATE("R",'Mapa final'!#REF!),"")</f>
        <v>#REF!</v>
      </c>
      <c r="K34" s="356"/>
      <c r="L34" s="356" t="e">
        <f>IF(AND('Mapa final'!#REF!="Baja",'Mapa final'!#REF!="Leve"),CONCATENATE("R",'Mapa final'!#REF!),"")</f>
        <v>#REF!</v>
      </c>
      <c r="M34" s="356"/>
      <c r="N34" s="356" t="e">
        <f>IF(AND('Mapa final'!#REF!="Baja",'Mapa final'!#REF!="Leve"),CONCATENATE("R",'Mapa final'!#REF!),"")</f>
        <v>#REF!</v>
      </c>
      <c r="O34" s="357"/>
      <c r="P34" s="348" t="e">
        <f>IF(AND('Mapa final'!#REF!="Baja",'Mapa final'!#REF!="Menor"),CONCATENATE("R",'Mapa final'!#REF!),"")</f>
        <v>#REF!</v>
      </c>
      <c r="Q34" s="348"/>
      <c r="R34" s="348" t="e">
        <f>IF(AND('Mapa final'!#REF!="Baja",'Mapa final'!#REF!="Menor"),CONCATENATE("R",'Mapa final'!#REF!),"")</f>
        <v>#REF!</v>
      </c>
      <c r="S34" s="348"/>
      <c r="T34" s="348" t="e">
        <f>IF(AND('Mapa final'!#REF!="Baja",'Mapa final'!#REF!="Menor"),CONCATENATE("R",'Mapa final'!#REF!),"")</f>
        <v>#REF!</v>
      </c>
      <c r="U34" s="349"/>
      <c r="V34" s="347" t="e">
        <f>IF(AND('Mapa final'!#REF!="Baja",'Mapa final'!#REF!="Moderado"),CONCATENATE("R",'Mapa final'!#REF!),"")</f>
        <v>#REF!</v>
      </c>
      <c r="W34" s="348"/>
      <c r="X34" s="348" t="e">
        <f>IF(AND('Mapa final'!#REF!="Baja",'Mapa final'!#REF!="Moderado"),CONCATENATE("R",'Mapa final'!#REF!),"")</f>
        <v>#REF!</v>
      </c>
      <c r="Y34" s="348"/>
      <c r="Z34" s="348" t="e">
        <f>IF(AND('Mapa final'!#REF!="Baja",'Mapa final'!#REF!="Moderado"),CONCATENATE("R",'Mapa final'!#REF!),"")</f>
        <v>#REF!</v>
      </c>
      <c r="AA34" s="349"/>
      <c r="AB34" s="331" t="e">
        <f>IF(AND('Mapa final'!#REF!="Baja",'Mapa final'!#REF!="Mayor"),CONCATENATE("R",'Mapa final'!#REF!),"")</f>
        <v>#REF!</v>
      </c>
      <c r="AC34" s="327"/>
      <c r="AD34" s="327" t="e">
        <f>IF(AND('Mapa final'!#REF!="Baja",'Mapa final'!#REF!="Mayor"),CONCATENATE("R",'Mapa final'!#REF!),"")</f>
        <v>#REF!</v>
      </c>
      <c r="AE34" s="327"/>
      <c r="AF34" s="327" t="e">
        <f>IF(AND('Mapa final'!#REF!="Baja",'Mapa final'!#REF!="Mayor"),CONCATENATE("R",'Mapa final'!#REF!),"")</f>
        <v>#REF!</v>
      </c>
      <c r="AG34" s="328"/>
      <c r="AH34" s="338" t="e">
        <f>IF(AND('Mapa final'!#REF!="Baja",'Mapa final'!#REF!="Catastrófico"),CONCATENATE("R",'Mapa final'!#REF!),"")</f>
        <v>#REF!</v>
      </c>
      <c r="AI34" s="339"/>
      <c r="AJ34" s="339" t="e">
        <f>IF(AND('Mapa final'!#REF!="Baja",'Mapa final'!#REF!="Catastrófico"),CONCATENATE("R",'Mapa final'!#REF!),"")</f>
        <v>#REF!</v>
      </c>
      <c r="AK34" s="339"/>
      <c r="AL34" s="339" t="e">
        <f>IF(AND('Mapa final'!#REF!="Baja",'Mapa final'!#REF!="Catastrófico"),CONCATENATE("R",'Mapa final'!#REF!),"")</f>
        <v>#REF!</v>
      </c>
      <c r="AM34" s="340"/>
      <c r="AN34" s="83"/>
      <c r="AO34" s="312"/>
      <c r="AP34" s="313"/>
      <c r="AQ34" s="313"/>
      <c r="AR34" s="313"/>
      <c r="AS34" s="313"/>
      <c r="AT34" s="31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80"/>
      <c r="C35" s="280"/>
      <c r="D35" s="281"/>
      <c r="E35" s="321"/>
      <c r="F35" s="322"/>
      <c r="G35" s="322"/>
      <c r="H35" s="322"/>
      <c r="I35" s="322"/>
      <c r="J35" s="358"/>
      <c r="K35" s="356"/>
      <c r="L35" s="356"/>
      <c r="M35" s="356"/>
      <c r="N35" s="356"/>
      <c r="O35" s="357"/>
      <c r="P35" s="348"/>
      <c r="Q35" s="348"/>
      <c r="R35" s="348"/>
      <c r="S35" s="348"/>
      <c r="T35" s="348"/>
      <c r="U35" s="349"/>
      <c r="V35" s="347"/>
      <c r="W35" s="348"/>
      <c r="X35" s="348"/>
      <c r="Y35" s="348"/>
      <c r="Z35" s="348"/>
      <c r="AA35" s="349"/>
      <c r="AB35" s="331"/>
      <c r="AC35" s="327"/>
      <c r="AD35" s="327"/>
      <c r="AE35" s="327"/>
      <c r="AF35" s="327"/>
      <c r="AG35" s="328"/>
      <c r="AH35" s="338"/>
      <c r="AI35" s="339"/>
      <c r="AJ35" s="339"/>
      <c r="AK35" s="339"/>
      <c r="AL35" s="339"/>
      <c r="AM35" s="340"/>
      <c r="AN35" s="83"/>
      <c r="AO35" s="312"/>
      <c r="AP35" s="313"/>
      <c r="AQ35" s="313"/>
      <c r="AR35" s="313"/>
      <c r="AS35" s="313"/>
      <c r="AT35" s="31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80"/>
      <c r="C36" s="280"/>
      <c r="D36" s="281"/>
      <c r="E36" s="321"/>
      <c r="F36" s="322"/>
      <c r="G36" s="322"/>
      <c r="H36" s="322"/>
      <c r="I36" s="322"/>
      <c r="J36" s="358" t="e">
        <f>IF(AND('Mapa final'!#REF!="Baja",'Mapa final'!#REF!="Leve"),CONCATENATE("R",'Mapa final'!#REF!),"")</f>
        <v>#REF!</v>
      </c>
      <c r="K36" s="356"/>
      <c r="L36" s="356" t="str">
        <f>IF(AND('Mapa final'!$H$19="Baja",'Mapa final'!$L$19="Leve"),CONCATENATE("R",'Mapa final'!$A$19),"")</f>
        <v/>
      </c>
      <c r="M36" s="356"/>
      <c r="N36" s="356" t="str">
        <f>IF(AND('Mapa final'!$H$25="Baja",'Mapa final'!$L$25="Leve"),CONCATENATE("R",'Mapa final'!$A$25),"")</f>
        <v/>
      </c>
      <c r="O36" s="357"/>
      <c r="P36" s="348" t="e">
        <f>IF(AND('Mapa final'!#REF!="Baja",'Mapa final'!#REF!="Menor"),CONCATENATE("R",'Mapa final'!#REF!),"")</f>
        <v>#REF!</v>
      </c>
      <c r="Q36" s="348"/>
      <c r="R36" s="348" t="str">
        <f>IF(AND('Mapa final'!$H$19="Baja",'Mapa final'!$L$19="Menor"),CONCATENATE("R",'Mapa final'!$A$19),"")</f>
        <v/>
      </c>
      <c r="S36" s="348"/>
      <c r="T36" s="348" t="str">
        <f>IF(AND('Mapa final'!$H$25="Baja",'Mapa final'!$L$25="Menor"),CONCATENATE("R",'Mapa final'!$A$25),"")</f>
        <v/>
      </c>
      <c r="U36" s="349"/>
      <c r="V36" s="347" t="e">
        <f>IF(AND('Mapa final'!#REF!="Baja",'Mapa final'!#REF!="Moderado"),CONCATENATE("R",'Mapa final'!#REF!),"")</f>
        <v>#REF!</v>
      </c>
      <c r="W36" s="348"/>
      <c r="X36" s="348" t="str">
        <f>IF(AND('Mapa final'!$H$19="Baja",'Mapa final'!$L$19="Moderado"),CONCATENATE("R",'Mapa final'!$A$19),"")</f>
        <v/>
      </c>
      <c r="Y36" s="348"/>
      <c r="Z36" s="348" t="str">
        <f>IF(AND('Mapa final'!$H$25="Baja",'Mapa final'!$L$25="Moderado"),CONCATENATE("R",'Mapa final'!$A$25),"")</f>
        <v/>
      </c>
      <c r="AA36" s="349"/>
      <c r="AB36" s="331" t="e">
        <f>IF(AND('Mapa final'!#REF!="Baja",'Mapa final'!#REF!="Mayor"),CONCATENATE("R",'Mapa final'!#REF!),"")</f>
        <v>#REF!</v>
      </c>
      <c r="AC36" s="327"/>
      <c r="AD36" s="327" t="str">
        <f>IF(AND('Mapa final'!$H$19="Baja",'Mapa final'!$L$19="Mayor"),CONCATENATE("R",'Mapa final'!$A$19),"")</f>
        <v/>
      </c>
      <c r="AE36" s="327"/>
      <c r="AF36" s="327" t="str">
        <f>IF(AND('Mapa final'!$H$25="Baja",'Mapa final'!$L$25="Mayor"),CONCATENATE("R",'Mapa final'!$A$25),"")</f>
        <v/>
      </c>
      <c r="AG36" s="328"/>
      <c r="AH36" s="338" t="e">
        <f>IF(AND('Mapa final'!#REF!="Baja",'Mapa final'!#REF!="Catastrófico"),CONCATENATE("R",'Mapa final'!#REF!),"")</f>
        <v>#REF!</v>
      </c>
      <c r="AI36" s="339"/>
      <c r="AJ36" s="339" t="str">
        <f>IF(AND('Mapa final'!$H$19="Baja",'Mapa final'!$L$19="Catastrófico"),CONCATENATE("R",'Mapa final'!$A$19),"")</f>
        <v/>
      </c>
      <c r="AK36" s="339"/>
      <c r="AL36" s="339" t="str">
        <f>IF(AND('Mapa final'!$H$25="Baja",'Mapa final'!$L$25="Catastrófico"),CONCATENATE("R",'Mapa final'!$A$25),"")</f>
        <v/>
      </c>
      <c r="AM36" s="340"/>
      <c r="AN36" s="83"/>
      <c r="AO36" s="312"/>
      <c r="AP36" s="313"/>
      <c r="AQ36" s="313"/>
      <c r="AR36" s="313"/>
      <c r="AS36" s="313"/>
      <c r="AT36" s="31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80"/>
      <c r="C37" s="280"/>
      <c r="D37" s="281"/>
      <c r="E37" s="324"/>
      <c r="F37" s="325"/>
      <c r="G37" s="325"/>
      <c r="H37" s="325"/>
      <c r="I37" s="325"/>
      <c r="J37" s="359"/>
      <c r="K37" s="360"/>
      <c r="L37" s="360"/>
      <c r="M37" s="360"/>
      <c r="N37" s="360"/>
      <c r="O37" s="361"/>
      <c r="P37" s="351"/>
      <c r="Q37" s="351"/>
      <c r="R37" s="351"/>
      <c r="S37" s="351"/>
      <c r="T37" s="351"/>
      <c r="U37" s="352"/>
      <c r="V37" s="350"/>
      <c r="W37" s="351"/>
      <c r="X37" s="351"/>
      <c r="Y37" s="351"/>
      <c r="Z37" s="351"/>
      <c r="AA37" s="352"/>
      <c r="AB37" s="335"/>
      <c r="AC37" s="336"/>
      <c r="AD37" s="336"/>
      <c r="AE37" s="336"/>
      <c r="AF37" s="336"/>
      <c r="AG37" s="337"/>
      <c r="AH37" s="341"/>
      <c r="AI37" s="342"/>
      <c r="AJ37" s="342"/>
      <c r="AK37" s="342"/>
      <c r="AL37" s="342"/>
      <c r="AM37" s="343"/>
      <c r="AN37" s="83"/>
      <c r="AO37" s="315"/>
      <c r="AP37" s="316"/>
      <c r="AQ37" s="316"/>
      <c r="AR37" s="316"/>
      <c r="AS37" s="316"/>
      <c r="AT37" s="31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80"/>
      <c r="C38" s="280"/>
      <c r="D38" s="281"/>
      <c r="E38" s="318" t="s">
        <v>113</v>
      </c>
      <c r="F38" s="319"/>
      <c r="G38" s="319"/>
      <c r="H38" s="319"/>
      <c r="I38" s="320"/>
      <c r="J38" s="362" t="str">
        <f ca="1">IF(AND('Mapa final'!$H$15="Muy Baja",'Mapa final'!$L$15="Leve"),CONCATENATE("R",'Mapa final'!$A$15),"")</f>
        <v/>
      </c>
      <c r="K38" s="363"/>
      <c r="L38" s="363" t="e">
        <f>IF(AND('Mapa final'!#REF!="Muy Baja",'Mapa final'!#REF!="Leve"),CONCATENATE("R",'Mapa final'!#REF!),"")</f>
        <v>#REF!</v>
      </c>
      <c r="M38" s="363"/>
      <c r="N38" s="363" t="e">
        <f>IF(AND('Mapa final'!#REF!="Muy Baja",'Mapa final'!#REF!="Leve"),CONCATENATE("R",'Mapa final'!#REF!),"")</f>
        <v>#REF!</v>
      </c>
      <c r="O38" s="364"/>
      <c r="P38" s="362" t="str">
        <f ca="1">IF(AND('Mapa final'!$H$15="Muy Baja",'Mapa final'!$L$15="Menor"),CONCATENATE("R",'Mapa final'!$A$15),"")</f>
        <v/>
      </c>
      <c r="Q38" s="363"/>
      <c r="R38" s="363" t="e">
        <f>IF(AND('Mapa final'!#REF!="Muy Baja",'Mapa final'!#REF!="Menor"),CONCATENATE("R",'Mapa final'!#REF!),"")</f>
        <v>#REF!</v>
      </c>
      <c r="S38" s="363"/>
      <c r="T38" s="363" t="e">
        <f>IF(AND('Mapa final'!#REF!="Muy Baja",'Mapa final'!#REF!="Menor"),CONCATENATE("R",'Mapa final'!#REF!),"")</f>
        <v>#REF!</v>
      </c>
      <c r="U38" s="364"/>
      <c r="V38" s="353" t="str">
        <f ca="1">IF(AND('Mapa final'!$H$15="Muy Baja",'Mapa final'!$L$15="Moderado"),CONCATENATE("R",'Mapa final'!$A$15),"")</f>
        <v/>
      </c>
      <c r="W38" s="354"/>
      <c r="X38" s="354" t="e">
        <f>IF(AND('Mapa final'!#REF!="Muy Baja",'Mapa final'!#REF!="Moderado"),CONCATENATE("R",'Mapa final'!#REF!),"")</f>
        <v>#REF!</v>
      </c>
      <c r="Y38" s="354"/>
      <c r="Z38" s="354" t="e">
        <f>IF(AND('Mapa final'!#REF!="Muy Baja",'Mapa final'!#REF!="Moderado"),CONCATENATE("R",'Mapa final'!#REF!),"")</f>
        <v>#REF!</v>
      </c>
      <c r="AA38" s="355"/>
      <c r="AB38" s="329" t="str">
        <f ca="1">IF(AND('Mapa final'!$H$15="Muy Baja",'Mapa final'!$L$15="Mayor"),CONCATENATE("R",'Mapa final'!$A$15),"")</f>
        <v/>
      </c>
      <c r="AC38" s="330"/>
      <c r="AD38" s="330" t="e">
        <f>IF(AND('Mapa final'!#REF!="Muy Baja",'Mapa final'!#REF!="Mayor"),CONCATENATE("R",'Mapa final'!#REF!),"")</f>
        <v>#REF!</v>
      </c>
      <c r="AE38" s="330"/>
      <c r="AF38" s="330" t="e">
        <f>IF(AND('Mapa final'!#REF!="Muy Baja",'Mapa final'!#REF!="Mayor"),CONCATENATE("R",'Mapa final'!#REF!),"")</f>
        <v>#REF!</v>
      </c>
      <c r="AG38" s="332"/>
      <c r="AH38" s="344" t="str">
        <f ca="1">IF(AND('Mapa final'!$H$15="Muy Baja",'Mapa final'!$L$15="Catastrófico"),CONCATENATE("R",'Mapa final'!$A$15),"")</f>
        <v/>
      </c>
      <c r="AI38" s="345"/>
      <c r="AJ38" s="345" t="e">
        <f>IF(AND('Mapa final'!#REF!="Muy Baja",'Mapa final'!#REF!="Catastrófico"),CONCATENATE("R",'Mapa final'!#REF!),"")</f>
        <v>#REF!</v>
      </c>
      <c r="AK38" s="345"/>
      <c r="AL38" s="345" t="e">
        <f>IF(AND('Mapa final'!#REF!="Muy Baja",'Mapa final'!#REF!="Catastrófico"),CONCATENATE("R",'Mapa final'!#REF!),"")</f>
        <v>#REF!</v>
      </c>
      <c r="AM38" s="346"/>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80"/>
      <c r="C39" s="280"/>
      <c r="D39" s="281"/>
      <c r="E39" s="321"/>
      <c r="F39" s="322"/>
      <c r="G39" s="322"/>
      <c r="H39" s="322"/>
      <c r="I39" s="323"/>
      <c r="J39" s="358"/>
      <c r="K39" s="356"/>
      <c r="L39" s="356"/>
      <c r="M39" s="356"/>
      <c r="N39" s="356"/>
      <c r="O39" s="357"/>
      <c r="P39" s="358"/>
      <c r="Q39" s="356"/>
      <c r="R39" s="356"/>
      <c r="S39" s="356"/>
      <c r="T39" s="356"/>
      <c r="U39" s="357"/>
      <c r="V39" s="347"/>
      <c r="W39" s="348"/>
      <c r="X39" s="348"/>
      <c r="Y39" s="348"/>
      <c r="Z39" s="348"/>
      <c r="AA39" s="349"/>
      <c r="AB39" s="331"/>
      <c r="AC39" s="327"/>
      <c r="AD39" s="327"/>
      <c r="AE39" s="327"/>
      <c r="AF39" s="327"/>
      <c r="AG39" s="328"/>
      <c r="AH39" s="338"/>
      <c r="AI39" s="339"/>
      <c r="AJ39" s="339"/>
      <c r="AK39" s="339"/>
      <c r="AL39" s="339"/>
      <c r="AM39" s="340"/>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80"/>
      <c r="C40" s="280"/>
      <c r="D40" s="281"/>
      <c r="E40" s="321"/>
      <c r="F40" s="322"/>
      <c r="G40" s="322"/>
      <c r="H40" s="322"/>
      <c r="I40" s="323"/>
      <c r="J40" s="358" t="e">
        <f>IF(AND('Mapa final'!#REF!="Muy Baja",'Mapa final'!#REF!="Leve"),CONCATENATE("R",'Mapa final'!#REF!),"")</f>
        <v>#REF!</v>
      </c>
      <c r="K40" s="356"/>
      <c r="L40" s="356" t="e">
        <f>IF(AND('Mapa final'!#REF!="Muy Baja",'Mapa final'!#REF!="Leve"),CONCATENATE("R",'Mapa final'!#REF!),"")</f>
        <v>#REF!</v>
      </c>
      <c r="M40" s="356"/>
      <c r="N40" s="356" t="e">
        <f>IF(AND('Mapa final'!#REF!="Muy Baja",'Mapa final'!#REF!="Leve"),CONCATENATE("R",'Mapa final'!#REF!),"")</f>
        <v>#REF!</v>
      </c>
      <c r="O40" s="357"/>
      <c r="P40" s="358" t="e">
        <f>IF(AND('Mapa final'!#REF!="Muy Baja",'Mapa final'!#REF!="Menor"),CONCATENATE("R",'Mapa final'!#REF!),"")</f>
        <v>#REF!</v>
      </c>
      <c r="Q40" s="356"/>
      <c r="R40" s="356" t="e">
        <f>IF(AND('Mapa final'!#REF!="Muy Baja",'Mapa final'!#REF!="Menor"),CONCATENATE("R",'Mapa final'!#REF!),"")</f>
        <v>#REF!</v>
      </c>
      <c r="S40" s="356"/>
      <c r="T40" s="356" t="e">
        <f>IF(AND('Mapa final'!#REF!="Muy Baja",'Mapa final'!#REF!="Menor"),CONCATENATE("R",'Mapa final'!#REF!),"")</f>
        <v>#REF!</v>
      </c>
      <c r="U40" s="357"/>
      <c r="V40" s="347" t="e">
        <f>IF(AND('Mapa final'!#REF!="Muy Baja",'Mapa final'!#REF!="Moderado"),CONCATENATE("R",'Mapa final'!#REF!),"")</f>
        <v>#REF!</v>
      </c>
      <c r="W40" s="348"/>
      <c r="X40" s="348" t="e">
        <f>IF(AND('Mapa final'!#REF!="Muy Baja",'Mapa final'!#REF!="Moderado"),CONCATENATE("R",'Mapa final'!#REF!),"")</f>
        <v>#REF!</v>
      </c>
      <c r="Y40" s="348"/>
      <c r="Z40" s="348" t="e">
        <f>IF(AND('Mapa final'!#REF!="Muy Baja",'Mapa final'!#REF!="Moderado"),CONCATENATE("R",'Mapa final'!#REF!),"")</f>
        <v>#REF!</v>
      </c>
      <c r="AA40" s="349"/>
      <c r="AB40" s="331" t="e">
        <f>IF(AND('Mapa final'!#REF!="Muy Baja",'Mapa final'!#REF!="Mayor"),CONCATENATE("R",'Mapa final'!#REF!),"")</f>
        <v>#REF!</v>
      </c>
      <c r="AC40" s="327"/>
      <c r="AD40" s="327" t="e">
        <f>IF(AND('Mapa final'!#REF!="Muy Baja",'Mapa final'!#REF!="Mayor"),CONCATENATE("R",'Mapa final'!#REF!),"")</f>
        <v>#REF!</v>
      </c>
      <c r="AE40" s="327"/>
      <c r="AF40" s="327" t="e">
        <f>IF(AND('Mapa final'!#REF!="Muy Baja",'Mapa final'!#REF!="Mayor"),CONCATENATE("R",'Mapa final'!#REF!),"")</f>
        <v>#REF!</v>
      </c>
      <c r="AG40" s="328"/>
      <c r="AH40" s="338" t="e">
        <f>IF(AND('Mapa final'!#REF!="Muy Baja",'Mapa final'!#REF!="Catastrófico"),CONCATENATE("R",'Mapa final'!#REF!),"")</f>
        <v>#REF!</v>
      </c>
      <c r="AI40" s="339"/>
      <c r="AJ40" s="339" t="e">
        <f>IF(AND('Mapa final'!#REF!="Muy Baja",'Mapa final'!#REF!="Catastrófico"),CONCATENATE("R",'Mapa final'!#REF!),"")</f>
        <v>#REF!</v>
      </c>
      <c r="AK40" s="339"/>
      <c r="AL40" s="339" t="e">
        <f>IF(AND('Mapa final'!#REF!="Muy Baja",'Mapa final'!#REF!="Catastrófico"),CONCATENATE("R",'Mapa final'!#REF!),"")</f>
        <v>#REF!</v>
      </c>
      <c r="AM40" s="340"/>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80"/>
      <c r="C41" s="280"/>
      <c r="D41" s="281"/>
      <c r="E41" s="321"/>
      <c r="F41" s="322"/>
      <c r="G41" s="322"/>
      <c r="H41" s="322"/>
      <c r="I41" s="323"/>
      <c r="J41" s="358"/>
      <c r="K41" s="356"/>
      <c r="L41" s="356"/>
      <c r="M41" s="356"/>
      <c r="N41" s="356"/>
      <c r="O41" s="357"/>
      <c r="P41" s="358"/>
      <c r="Q41" s="356"/>
      <c r="R41" s="356"/>
      <c r="S41" s="356"/>
      <c r="T41" s="356"/>
      <c r="U41" s="357"/>
      <c r="V41" s="347"/>
      <c r="W41" s="348"/>
      <c r="X41" s="348"/>
      <c r="Y41" s="348"/>
      <c r="Z41" s="348"/>
      <c r="AA41" s="349"/>
      <c r="AB41" s="331"/>
      <c r="AC41" s="327"/>
      <c r="AD41" s="327"/>
      <c r="AE41" s="327"/>
      <c r="AF41" s="327"/>
      <c r="AG41" s="328"/>
      <c r="AH41" s="338"/>
      <c r="AI41" s="339"/>
      <c r="AJ41" s="339"/>
      <c r="AK41" s="339"/>
      <c r="AL41" s="339"/>
      <c r="AM41" s="340"/>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80"/>
      <c r="C42" s="280"/>
      <c r="D42" s="281"/>
      <c r="E42" s="321"/>
      <c r="F42" s="322"/>
      <c r="G42" s="322"/>
      <c r="H42" s="322"/>
      <c r="I42" s="323"/>
      <c r="J42" s="358" t="e">
        <f>IF(AND('Mapa final'!#REF!="Muy Baja",'Mapa final'!#REF!="Leve"),CONCATENATE("R",'Mapa final'!#REF!),"")</f>
        <v>#REF!</v>
      </c>
      <c r="K42" s="356"/>
      <c r="L42" s="356" t="e">
        <f>IF(AND('Mapa final'!#REF!="Muy Baja",'Mapa final'!#REF!="Leve"),CONCATENATE("R",'Mapa final'!#REF!),"")</f>
        <v>#REF!</v>
      </c>
      <c r="M42" s="356"/>
      <c r="N42" s="356" t="e">
        <f>IF(AND('Mapa final'!#REF!="Muy Baja",'Mapa final'!#REF!="Leve"),CONCATENATE("R",'Mapa final'!#REF!),"")</f>
        <v>#REF!</v>
      </c>
      <c r="O42" s="357"/>
      <c r="P42" s="358" t="e">
        <f>IF(AND('Mapa final'!#REF!="Muy Baja",'Mapa final'!#REF!="Menor"),CONCATENATE("R",'Mapa final'!#REF!),"")</f>
        <v>#REF!</v>
      </c>
      <c r="Q42" s="356"/>
      <c r="R42" s="356" t="e">
        <f>IF(AND('Mapa final'!#REF!="Muy Baja",'Mapa final'!#REF!="Menor"),CONCATENATE("R",'Mapa final'!#REF!),"")</f>
        <v>#REF!</v>
      </c>
      <c r="S42" s="356"/>
      <c r="T42" s="356" t="e">
        <f>IF(AND('Mapa final'!#REF!="Muy Baja",'Mapa final'!#REF!="Menor"),CONCATENATE("R",'Mapa final'!#REF!),"")</f>
        <v>#REF!</v>
      </c>
      <c r="U42" s="357"/>
      <c r="V42" s="347" t="e">
        <f>IF(AND('Mapa final'!#REF!="Muy Baja",'Mapa final'!#REF!="Moderado"),CONCATENATE("R",'Mapa final'!#REF!),"")</f>
        <v>#REF!</v>
      </c>
      <c r="W42" s="348"/>
      <c r="X42" s="348" t="e">
        <f>IF(AND('Mapa final'!#REF!="Muy Baja",'Mapa final'!#REF!="Moderado"),CONCATENATE("R",'Mapa final'!#REF!),"")</f>
        <v>#REF!</v>
      </c>
      <c r="Y42" s="348"/>
      <c r="Z42" s="348" t="e">
        <f>IF(AND('Mapa final'!#REF!="Muy Baja",'Mapa final'!#REF!="Moderado"),CONCATENATE("R",'Mapa final'!#REF!),"")</f>
        <v>#REF!</v>
      </c>
      <c r="AA42" s="349"/>
      <c r="AB42" s="331" t="e">
        <f>IF(AND('Mapa final'!#REF!="Muy Baja",'Mapa final'!#REF!="Mayor"),CONCATENATE("R",'Mapa final'!#REF!),"")</f>
        <v>#REF!</v>
      </c>
      <c r="AC42" s="327"/>
      <c r="AD42" s="327" t="e">
        <f>IF(AND('Mapa final'!#REF!="Muy Baja",'Mapa final'!#REF!="Mayor"),CONCATENATE("R",'Mapa final'!#REF!),"")</f>
        <v>#REF!</v>
      </c>
      <c r="AE42" s="327"/>
      <c r="AF42" s="327" t="e">
        <f>IF(AND('Mapa final'!#REF!="Muy Baja",'Mapa final'!#REF!="Mayor"),CONCATENATE("R",'Mapa final'!#REF!),"")</f>
        <v>#REF!</v>
      </c>
      <c r="AG42" s="328"/>
      <c r="AH42" s="338" t="e">
        <f>IF(AND('Mapa final'!#REF!="Muy Baja",'Mapa final'!#REF!="Catastrófico"),CONCATENATE("R",'Mapa final'!#REF!),"")</f>
        <v>#REF!</v>
      </c>
      <c r="AI42" s="339"/>
      <c r="AJ42" s="339" t="e">
        <f>IF(AND('Mapa final'!#REF!="Muy Baja",'Mapa final'!#REF!="Catastrófico"),CONCATENATE("R",'Mapa final'!#REF!),"")</f>
        <v>#REF!</v>
      </c>
      <c r="AK42" s="339"/>
      <c r="AL42" s="339" t="e">
        <f>IF(AND('Mapa final'!#REF!="Muy Baja",'Mapa final'!#REF!="Catastrófico"),CONCATENATE("R",'Mapa final'!#REF!),"")</f>
        <v>#REF!</v>
      </c>
      <c r="AM42" s="340"/>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80"/>
      <c r="C43" s="280"/>
      <c r="D43" s="281"/>
      <c r="E43" s="321"/>
      <c r="F43" s="322"/>
      <c r="G43" s="322"/>
      <c r="H43" s="322"/>
      <c r="I43" s="323"/>
      <c r="J43" s="358"/>
      <c r="K43" s="356"/>
      <c r="L43" s="356"/>
      <c r="M43" s="356"/>
      <c r="N43" s="356"/>
      <c r="O43" s="357"/>
      <c r="P43" s="358"/>
      <c r="Q43" s="356"/>
      <c r="R43" s="356"/>
      <c r="S43" s="356"/>
      <c r="T43" s="356"/>
      <c r="U43" s="357"/>
      <c r="V43" s="347"/>
      <c r="W43" s="348"/>
      <c r="X43" s="348"/>
      <c r="Y43" s="348"/>
      <c r="Z43" s="348"/>
      <c r="AA43" s="349"/>
      <c r="AB43" s="331"/>
      <c r="AC43" s="327"/>
      <c r="AD43" s="327"/>
      <c r="AE43" s="327"/>
      <c r="AF43" s="327"/>
      <c r="AG43" s="328"/>
      <c r="AH43" s="338"/>
      <c r="AI43" s="339"/>
      <c r="AJ43" s="339"/>
      <c r="AK43" s="339"/>
      <c r="AL43" s="339"/>
      <c r="AM43" s="340"/>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80"/>
      <c r="C44" s="280"/>
      <c r="D44" s="281"/>
      <c r="E44" s="321"/>
      <c r="F44" s="322"/>
      <c r="G44" s="322"/>
      <c r="H44" s="322"/>
      <c r="I44" s="323"/>
      <c r="J44" s="358" t="e">
        <f>IF(AND('Mapa final'!#REF!="Muy Baja",'Mapa final'!#REF!="Leve"),CONCATENATE("R",'Mapa final'!#REF!),"")</f>
        <v>#REF!</v>
      </c>
      <c r="K44" s="356"/>
      <c r="L44" s="356" t="str">
        <f>IF(AND('Mapa final'!$H$19="Muy Baja",'Mapa final'!$L$19="Leve"),CONCATENATE("R",'Mapa final'!$A$19),"")</f>
        <v/>
      </c>
      <c r="M44" s="356"/>
      <c r="N44" s="356" t="str">
        <f>IF(AND('Mapa final'!$H$25="Muy Baja",'Mapa final'!$L$25="Leve"),CONCATENATE("R",'Mapa final'!$A$25),"")</f>
        <v/>
      </c>
      <c r="O44" s="357"/>
      <c r="P44" s="358" t="e">
        <f>IF(AND('Mapa final'!#REF!="Muy Baja",'Mapa final'!#REF!="Menor"),CONCATENATE("R",'Mapa final'!#REF!),"")</f>
        <v>#REF!</v>
      </c>
      <c r="Q44" s="356"/>
      <c r="R44" s="356" t="str">
        <f>IF(AND('Mapa final'!$H$19="Muy Baja",'Mapa final'!$L$19="Menor"),CONCATENATE("R",'Mapa final'!$A$19),"")</f>
        <v/>
      </c>
      <c r="S44" s="356"/>
      <c r="T44" s="356" t="str">
        <f>IF(AND('Mapa final'!$H$25="Muy Baja",'Mapa final'!$L$25="Menor"),CONCATENATE("R",'Mapa final'!$A$25),"")</f>
        <v/>
      </c>
      <c r="U44" s="357"/>
      <c r="V44" s="347" t="e">
        <f>IF(AND('Mapa final'!#REF!="Muy Baja",'Mapa final'!#REF!="Moderado"),CONCATENATE("R",'Mapa final'!#REF!),"")</f>
        <v>#REF!</v>
      </c>
      <c r="W44" s="348"/>
      <c r="X44" s="348" t="str">
        <f>IF(AND('Mapa final'!$H$19="Muy Baja",'Mapa final'!$L$19="Moderado"),CONCATENATE("R",'Mapa final'!$A$19),"")</f>
        <v/>
      </c>
      <c r="Y44" s="348"/>
      <c r="Z44" s="348" t="str">
        <f>IF(AND('Mapa final'!$H$25="Muy Baja",'Mapa final'!$L$25="Moderado"),CONCATENATE("R",'Mapa final'!$A$25),"")</f>
        <v/>
      </c>
      <c r="AA44" s="349"/>
      <c r="AB44" s="331" t="e">
        <f>IF(AND('Mapa final'!#REF!="Muy Baja",'Mapa final'!#REF!="Mayor"),CONCATENATE("R",'Mapa final'!#REF!),"")</f>
        <v>#REF!</v>
      </c>
      <c r="AC44" s="327"/>
      <c r="AD44" s="327" t="str">
        <f>IF(AND('Mapa final'!$H$19="Muy Baja",'Mapa final'!$L$19="Mayor"),CONCATENATE("R",'Mapa final'!$A$19),"")</f>
        <v/>
      </c>
      <c r="AE44" s="327"/>
      <c r="AF44" s="327" t="str">
        <f>IF(AND('Mapa final'!$H$25="Muy Baja",'Mapa final'!$L$25="Mayor"),CONCATENATE("R",'Mapa final'!$A$25),"")</f>
        <v/>
      </c>
      <c r="AG44" s="328"/>
      <c r="AH44" s="338" t="e">
        <f>IF(AND('Mapa final'!#REF!="Muy Baja",'Mapa final'!#REF!="Catastrófico"),CONCATENATE("R",'Mapa final'!#REF!),"")</f>
        <v>#REF!</v>
      </c>
      <c r="AI44" s="339"/>
      <c r="AJ44" s="339" t="str">
        <f>IF(AND('Mapa final'!$H$19="Muy Baja",'Mapa final'!$L$19="Catastrófico"),CONCATENATE("R",'Mapa final'!$A$19),"")</f>
        <v/>
      </c>
      <c r="AK44" s="339"/>
      <c r="AL44" s="339" t="str">
        <f>IF(AND('Mapa final'!$H$25="Muy Baja",'Mapa final'!$L$25="Catastrófico"),CONCATENATE("R",'Mapa final'!$A$25),"")</f>
        <v/>
      </c>
      <c r="AM44" s="340"/>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80"/>
      <c r="C45" s="280"/>
      <c r="D45" s="281"/>
      <c r="E45" s="324"/>
      <c r="F45" s="325"/>
      <c r="G45" s="325"/>
      <c r="H45" s="325"/>
      <c r="I45" s="326"/>
      <c r="J45" s="359"/>
      <c r="K45" s="360"/>
      <c r="L45" s="360"/>
      <c r="M45" s="360"/>
      <c r="N45" s="360"/>
      <c r="O45" s="361"/>
      <c r="P45" s="359"/>
      <c r="Q45" s="360"/>
      <c r="R45" s="360"/>
      <c r="S45" s="360"/>
      <c r="T45" s="360"/>
      <c r="U45" s="361"/>
      <c r="V45" s="350"/>
      <c r="W45" s="351"/>
      <c r="X45" s="351"/>
      <c r="Y45" s="351"/>
      <c r="Z45" s="351"/>
      <c r="AA45" s="352"/>
      <c r="AB45" s="335"/>
      <c r="AC45" s="336"/>
      <c r="AD45" s="336"/>
      <c r="AE45" s="336"/>
      <c r="AF45" s="336"/>
      <c r="AG45" s="337"/>
      <c r="AH45" s="341"/>
      <c r="AI45" s="342"/>
      <c r="AJ45" s="342"/>
      <c r="AK45" s="342"/>
      <c r="AL45" s="342"/>
      <c r="AM45" s="34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18" t="s">
        <v>112</v>
      </c>
      <c r="K46" s="319"/>
      <c r="L46" s="319"/>
      <c r="M46" s="319"/>
      <c r="N46" s="319"/>
      <c r="O46" s="320"/>
      <c r="P46" s="318" t="s">
        <v>111</v>
      </c>
      <c r="Q46" s="319"/>
      <c r="R46" s="319"/>
      <c r="S46" s="319"/>
      <c r="T46" s="319"/>
      <c r="U46" s="320"/>
      <c r="V46" s="318" t="s">
        <v>110</v>
      </c>
      <c r="W46" s="319"/>
      <c r="X46" s="319"/>
      <c r="Y46" s="319"/>
      <c r="Z46" s="319"/>
      <c r="AA46" s="320"/>
      <c r="AB46" s="318" t="s">
        <v>109</v>
      </c>
      <c r="AC46" s="334"/>
      <c r="AD46" s="319"/>
      <c r="AE46" s="319"/>
      <c r="AF46" s="319"/>
      <c r="AG46" s="320"/>
      <c r="AH46" s="318" t="s">
        <v>108</v>
      </c>
      <c r="AI46" s="319"/>
      <c r="AJ46" s="319"/>
      <c r="AK46" s="319"/>
      <c r="AL46" s="319"/>
      <c r="AM46" s="320"/>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21"/>
      <c r="K47" s="322"/>
      <c r="L47" s="322"/>
      <c r="M47" s="322"/>
      <c r="N47" s="322"/>
      <c r="O47" s="323"/>
      <c r="P47" s="321"/>
      <c r="Q47" s="322"/>
      <c r="R47" s="322"/>
      <c r="S47" s="322"/>
      <c r="T47" s="322"/>
      <c r="U47" s="323"/>
      <c r="V47" s="321"/>
      <c r="W47" s="322"/>
      <c r="X47" s="322"/>
      <c r="Y47" s="322"/>
      <c r="Z47" s="322"/>
      <c r="AA47" s="323"/>
      <c r="AB47" s="321"/>
      <c r="AC47" s="322"/>
      <c r="AD47" s="322"/>
      <c r="AE47" s="322"/>
      <c r="AF47" s="322"/>
      <c r="AG47" s="323"/>
      <c r="AH47" s="321"/>
      <c r="AI47" s="322"/>
      <c r="AJ47" s="322"/>
      <c r="AK47" s="322"/>
      <c r="AL47" s="322"/>
      <c r="AM47" s="32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21"/>
      <c r="K48" s="322"/>
      <c r="L48" s="322"/>
      <c r="M48" s="322"/>
      <c r="N48" s="322"/>
      <c r="O48" s="323"/>
      <c r="P48" s="321"/>
      <c r="Q48" s="322"/>
      <c r="R48" s="322"/>
      <c r="S48" s="322"/>
      <c r="T48" s="322"/>
      <c r="U48" s="323"/>
      <c r="V48" s="321"/>
      <c r="W48" s="322"/>
      <c r="X48" s="322"/>
      <c r="Y48" s="322"/>
      <c r="Z48" s="322"/>
      <c r="AA48" s="323"/>
      <c r="AB48" s="321"/>
      <c r="AC48" s="322"/>
      <c r="AD48" s="322"/>
      <c r="AE48" s="322"/>
      <c r="AF48" s="322"/>
      <c r="AG48" s="323"/>
      <c r="AH48" s="321"/>
      <c r="AI48" s="322"/>
      <c r="AJ48" s="322"/>
      <c r="AK48" s="322"/>
      <c r="AL48" s="322"/>
      <c r="AM48" s="32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21"/>
      <c r="K49" s="322"/>
      <c r="L49" s="322"/>
      <c r="M49" s="322"/>
      <c r="N49" s="322"/>
      <c r="O49" s="323"/>
      <c r="P49" s="321"/>
      <c r="Q49" s="322"/>
      <c r="R49" s="322"/>
      <c r="S49" s="322"/>
      <c r="T49" s="322"/>
      <c r="U49" s="323"/>
      <c r="V49" s="321"/>
      <c r="W49" s="322"/>
      <c r="X49" s="322"/>
      <c r="Y49" s="322"/>
      <c r="Z49" s="322"/>
      <c r="AA49" s="323"/>
      <c r="AB49" s="321"/>
      <c r="AC49" s="322"/>
      <c r="AD49" s="322"/>
      <c r="AE49" s="322"/>
      <c r="AF49" s="322"/>
      <c r="AG49" s="323"/>
      <c r="AH49" s="321"/>
      <c r="AI49" s="322"/>
      <c r="AJ49" s="322"/>
      <c r="AK49" s="322"/>
      <c r="AL49" s="322"/>
      <c r="AM49" s="32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21"/>
      <c r="K50" s="322"/>
      <c r="L50" s="322"/>
      <c r="M50" s="322"/>
      <c r="N50" s="322"/>
      <c r="O50" s="323"/>
      <c r="P50" s="321"/>
      <c r="Q50" s="322"/>
      <c r="R50" s="322"/>
      <c r="S50" s="322"/>
      <c r="T50" s="322"/>
      <c r="U50" s="323"/>
      <c r="V50" s="321"/>
      <c r="W50" s="322"/>
      <c r="X50" s="322"/>
      <c r="Y50" s="322"/>
      <c r="Z50" s="322"/>
      <c r="AA50" s="323"/>
      <c r="AB50" s="321"/>
      <c r="AC50" s="322"/>
      <c r="AD50" s="322"/>
      <c r="AE50" s="322"/>
      <c r="AF50" s="322"/>
      <c r="AG50" s="323"/>
      <c r="AH50" s="321"/>
      <c r="AI50" s="322"/>
      <c r="AJ50" s="322"/>
      <c r="AK50" s="322"/>
      <c r="AL50" s="322"/>
      <c r="AM50" s="32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24"/>
      <c r="K51" s="325"/>
      <c r="L51" s="325"/>
      <c r="M51" s="325"/>
      <c r="N51" s="325"/>
      <c r="O51" s="326"/>
      <c r="P51" s="324"/>
      <c r="Q51" s="325"/>
      <c r="R51" s="325"/>
      <c r="S51" s="325"/>
      <c r="T51" s="325"/>
      <c r="U51" s="326"/>
      <c r="V51" s="324"/>
      <c r="W51" s="325"/>
      <c r="X51" s="325"/>
      <c r="Y51" s="325"/>
      <c r="Z51" s="325"/>
      <c r="AA51" s="326"/>
      <c r="AB51" s="324"/>
      <c r="AC51" s="325"/>
      <c r="AD51" s="325"/>
      <c r="AE51" s="325"/>
      <c r="AF51" s="325"/>
      <c r="AG51" s="326"/>
      <c r="AH51" s="324"/>
      <c r="AI51" s="325"/>
      <c r="AJ51" s="325"/>
      <c r="AK51" s="325"/>
      <c r="AL51" s="325"/>
      <c r="AM51" s="326"/>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91" t="s">
        <v>160</v>
      </c>
      <c r="C2" s="392"/>
      <c r="D2" s="392"/>
      <c r="E2" s="392"/>
      <c r="F2" s="392"/>
      <c r="G2" s="392"/>
      <c r="H2" s="392"/>
      <c r="I2" s="392"/>
      <c r="J2" s="333" t="s">
        <v>2</v>
      </c>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92"/>
      <c r="C3" s="392"/>
      <c r="D3" s="392"/>
      <c r="E3" s="392"/>
      <c r="F3" s="392"/>
      <c r="G3" s="392"/>
      <c r="H3" s="392"/>
      <c r="I3" s="392"/>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92"/>
      <c r="C4" s="392"/>
      <c r="D4" s="392"/>
      <c r="E4" s="392"/>
      <c r="F4" s="392"/>
      <c r="G4" s="392"/>
      <c r="H4" s="392"/>
      <c r="I4" s="392"/>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80" t="s">
        <v>4</v>
      </c>
      <c r="C6" s="280"/>
      <c r="D6" s="281"/>
      <c r="E6" s="375" t="s">
        <v>116</v>
      </c>
      <c r="F6" s="376"/>
      <c r="G6" s="376"/>
      <c r="H6" s="376"/>
      <c r="I6" s="393"/>
      <c r="J6" s="46" t="str">
        <f ca="1">IF(AND('Mapa final'!$Y$15="Muy Alta",'Mapa final'!$AA$15="Leve"),CONCATENATE("R1C",'Mapa final'!$O$15),"")</f>
        <v/>
      </c>
      <c r="K6" s="47" t="str">
        <f ca="1">IF(AND('Mapa final'!$Y$17="Muy Alta",'Mapa final'!$AA$17="Leve"),CONCATENATE("R1C",'Mapa final'!$O$17),"")</f>
        <v/>
      </c>
      <c r="L6" s="47" t="e">
        <f>IF(AND('Mapa final'!#REF!="Muy Alta",'Mapa final'!#REF!="Leve"),CONCATENATE("R1C",'Mapa final'!#REF!),"")</f>
        <v>#REF!</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 ca="1">IF(AND('Mapa final'!$Y$15="Muy Alta",'Mapa final'!$AA$15="Menor"),CONCATENATE("R1C",'Mapa final'!$O$15),"")</f>
        <v/>
      </c>
      <c r="Q6" s="47" t="str">
        <f ca="1">IF(AND('Mapa final'!$Y$17="Muy Alta",'Mapa final'!$AA$17="Menor"),CONCATENATE("R1C",'Mapa final'!$O$17),"")</f>
        <v/>
      </c>
      <c r="R6" s="47" t="e">
        <f>IF(AND('Mapa final'!#REF!="Muy Alta",'Mapa final'!#REF!="Menor"),CONCATENATE("R1C",'Mapa final'!#REF!),"")</f>
        <v>#REF!</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 ca="1">IF(AND('Mapa final'!$Y$15="Muy Alta",'Mapa final'!$AA$15="Moderado"),CONCATENATE("R1C",'Mapa final'!$O$15),"")</f>
        <v/>
      </c>
      <c r="W6" s="47" t="str">
        <f ca="1">IF(AND('Mapa final'!$Y$17="Muy Alta",'Mapa final'!$AA$17="Moderado"),CONCATENATE("R1C",'Mapa final'!$O$17),"")</f>
        <v/>
      </c>
      <c r="X6" s="47" t="e">
        <f>IF(AND('Mapa final'!#REF!="Muy Alta",'Mapa final'!#REF!="Moderado"),CONCATENATE("R1C",'Mapa final'!#REF!),"")</f>
        <v>#REF!</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 ca="1">IF(AND('Mapa final'!$Y$15="Muy Alta",'Mapa final'!$AA$15="Mayor"),CONCATENATE("R1C",'Mapa final'!$O$15),"")</f>
        <v/>
      </c>
      <c r="AC6" s="47" t="str">
        <f ca="1">IF(AND('Mapa final'!$Y$17="Muy Alta",'Mapa final'!$AA$17="Mayor"),CONCATENATE("R1C",'Mapa final'!$O$17),"")</f>
        <v/>
      </c>
      <c r="AD6" s="47" t="e">
        <f>IF(AND('Mapa final'!#REF!="Muy Alta",'Mapa final'!#REF!="Mayor"),CONCATENATE("R1C",'Mapa final'!#REF!),"")</f>
        <v>#REF!</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 ca="1">IF(AND('Mapa final'!$Y$15="Muy Alta",'Mapa final'!$AA$15="Catastrófico"),CONCATENATE("R1C",'Mapa final'!$O$15),"")</f>
        <v/>
      </c>
      <c r="AI6" s="50" t="str">
        <f ca="1">IF(AND('Mapa final'!$Y$17="Muy Alta",'Mapa final'!$AA$17="Catastrófico"),CONCATENATE("R1C",'Mapa final'!$O$17),"")</f>
        <v/>
      </c>
      <c r="AJ6" s="50" t="e">
        <f>IF(AND('Mapa final'!#REF!="Muy Alta",'Mapa final'!#REF!="Catastrófico"),CONCATENATE("R1C",'Mapa final'!#REF!),"")</f>
        <v>#REF!</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382" t="s">
        <v>79</v>
      </c>
      <c r="AP6" s="383"/>
      <c r="AQ6" s="383"/>
      <c r="AR6" s="383"/>
      <c r="AS6" s="383"/>
      <c r="AT6" s="38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80"/>
      <c r="C7" s="280"/>
      <c r="D7" s="281"/>
      <c r="E7" s="379"/>
      <c r="F7" s="378"/>
      <c r="G7" s="378"/>
      <c r="H7" s="378"/>
      <c r="I7" s="394"/>
      <c r="J7" s="52" t="e">
        <f>IF(AND('Mapa final'!#REF!="Muy Alta",'Mapa final'!#REF!="Leve"),CONCATENATE("R2C",'Mapa final'!#REF!),"")</f>
        <v>#REF!</v>
      </c>
      <c r="K7" s="53" t="e">
        <f>IF(AND('Mapa final'!#REF!="Muy Alta",'Mapa final'!#REF!="Leve"),CONCATENATE("R2C",'Mapa final'!#REF!),"")</f>
        <v>#REF!</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e">
        <f>IF(AND('Mapa final'!#REF!="Muy Alta",'Mapa final'!#REF!="Menor"),CONCATENATE("R2C",'Mapa final'!#REF!),"")</f>
        <v>#REF!</v>
      </c>
      <c r="Q7" s="53" t="e">
        <f>IF(AND('Mapa final'!#REF!="Muy Alta",'Mapa final'!#REF!="Menor"),CONCATENATE("R2C",'Mapa final'!#REF!),"")</f>
        <v>#REF!</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e">
        <f>IF(AND('Mapa final'!#REF!="Muy Alta",'Mapa final'!#REF!="Moderado"),CONCATENATE("R2C",'Mapa final'!#REF!),"")</f>
        <v>#REF!</v>
      </c>
      <c r="W7" s="53" t="e">
        <f>IF(AND('Mapa final'!#REF!="Muy Alta",'Mapa final'!#REF!="Moderado"),CONCATENATE("R2C",'Mapa final'!#REF!),"")</f>
        <v>#REF!</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e">
        <f>IF(AND('Mapa final'!#REF!="Muy Alta",'Mapa final'!#REF!="Mayor"),CONCATENATE("R2C",'Mapa final'!#REF!),"")</f>
        <v>#REF!</v>
      </c>
      <c r="AC7" s="53" t="e">
        <f>IF(AND('Mapa final'!#REF!="Muy Alta",'Mapa final'!#REF!="Mayor"),CONCATENATE("R2C",'Mapa final'!#REF!),"")</f>
        <v>#REF!</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e">
        <f>IF(AND('Mapa final'!#REF!="Muy Alta",'Mapa final'!#REF!="Catastrófico"),CONCATENATE("R2C",'Mapa final'!#REF!),"")</f>
        <v>#REF!</v>
      </c>
      <c r="AI7" s="56" t="e">
        <f>IF(AND('Mapa final'!#REF!="Muy Alta",'Mapa final'!#REF!="Catastrófico"),CONCATENATE("R2C",'Mapa final'!#REF!),"")</f>
        <v>#REF!</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85"/>
      <c r="AP7" s="386"/>
      <c r="AQ7" s="386"/>
      <c r="AR7" s="386"/>
      <c r="AS7" s="386"/>
      <c r="AT7" s="38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80"/>
      <c r="C8" s="280"/>
      <c r="D8" s="281"/>
      <c r="E8" s="379"/>
      <c r="F8" s="378"/>
      <c r="G8" s="378"/>
      <c r="H8" s="378"/>
      <c r="I8" s="394"/>
      <c r="J8" s="52" t="e">
        <f>IF(AND('Mapa final'!#REF!="Muy Alta",'Mapa final'!#REF!="Leve"),CONCATENATE("R3C",'Mapa final'!#REF!),"")</f>
        <v>#REF!</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e">
        <f>IF(AND('Mapa final'!#REF!="Muy Alta",'Mapa final'!#REF!="Menor"),CONCATENATE("R3C",'Mapa final'!#REF!),"")</f>
        <v>#REF!</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e">
        <f>IF(AND('Mapa final'!#REF!="Muy Alta",'Mapa final'!#REF!="Moderado"),CONCATENATE("R3C",'Mapa final'!#REF!),"")</f>
        <v>#REF!</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e">
        <f>IF(AND('Mapa final'!#REF!="Muy Alta",'Mapa final'!#REF!="Mayor"),CONCATENATE("R3C",'Mapa final'!#REF!),"")</f>
        <v>#REF!</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e">
        <f>IF(AND('Mapa final'!#REF!="Muy Alta",'Mapa final'!#REF!="Catastrófico"),CONCATENATE("R3C",'Mapa final'!#REF!),"")</f>
        <v>#REF!</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85"/>
      <c r="AP8" s="386"/>
      <c r="AQ8" s="386"/>
      <c r="AR8" s="386"/>
      <c r="AS8" s="386"/>
      <c r="AT8" s="38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80"/>
      <c r="C9" s="280"/>
      <c r="D9" s="281"/>
      <c r="E9" s="379"/>
      <c r="F9" s="378"/>
      <c r="G9" s="378"/>
      <c r="H9" s="378"/>
      <c r="I9" s="394"/>
      <c r="J9" s="52" t="e">
        <f>IF(AND('Mapa final'!#REF!="Muy Alta",'Mapa final'!#REF!="Leve"),CONCATENATE("R4C",'Mapa final'!#REF!),"")</f>
        <v>#REF!</v>
      </c>
      <c r="K9" s="53" t="e">
        <f>IF(AND('Mapa final'!#REF!="Muy Alta",'Mapa final'!#REF!="Leve"),CONCATENATE("R4C",'Mapa final'!#REF!),"")</f>
        <v>#REF!</v>
      </c>
      <c r="L9" s="53" t="e">
        <f>IF(AND('Mapa final'!#REF!="Muy Alta",'Mapa final'!#REF!="Leve"),CONCATENATE("R4C",'Mapa final'!#REF!),"")</f>
        <v>#REF!</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e">
        <f>IF(AND('Mapa final'!#REF!="Muy Alta",'Mapa final'!#REF!="Menor"),CONCATENATE("R4C",'Mapa final'!#REF!),"")</f>
        <v>#REF!</v>
      </c>
      <c r="Q9" s="53" t="e">
        <f>IF(AND('Mapa final'!#REF!="Muy Alta",'Mapa final'!#REF!="Menor"),CONCATENATE("R4C",'Mapa final'!#REF!),"")</f>
        <v>#REF!</v>
      </c>
      <c r="R9" s="53" t="e">
        <f>IF(AND('Mapa final'!#REF!="Muy Alta",'Mapa final'!#REF!="Menor"),CONCATENATE("R4C",'Mapa final'!#REF!),"")</f>
        <v>#REF!</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e">
        <f>IF(AND('Mapa final'!#REF!="Muy Alta",'Mapa final'!#REF!="Moderado"),CONCATENATE("R4C",'Mapa final'!#REF!),"")</f>
        <v>#REF!</v>
      </c>
      <c r="W9" s="53" t="e">
        <f>IF(AND('Mapa final'!#REF!="Muy Alta",'Mapa final'!#REF!="Moderado"),CONCATENATE("R4C",'Mapa final'!#REF!),"")</f>
        <v>#REF!</v>
      </c>
      <c r="X9" s="53" t="e">
        <f>IF(AND('Mapa final'!#REF!="Muy Alta",'Mapa final'!#REF!="Moderado"),CONCATENATE("R4C",'Mapa final'!#REF!),"")</f>
        <v>#REF!</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e">
        <f>IF(AND('Mapa final'!#REF!="Muy Alta",'Mapa final'!#REF!="Mayor"),CONCATENATE("R4C",'Mapa final'!#REF!),"")</f>
        <v>#REF!</v>
      </c>
      <c r="AC9" s="53" t="e">
        <f>IF(AND('Mapa final'!#REF!="Muy Alta",'Mapa final'!#REF!="Mayor"),CONCATENATE("R4C",'Mapa final'!#REF!),"")</f>
        <v>#REF!</v>
      </c>
      <c r="AD9" s="53" t="e">
        <f>IF(AND('Mapa final'!#REF!="Muy Alta",'Mapa final'!#REF!="Mayor"),CONCATENATE("R4C",'Mapa final'!#REF!),"")</f>
        <v>#REF!</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e">
        <f>IF(AND('Mapa final'!#REF!="Muy Alta",'Mapa final'!#REF!="Catastrófico"),CONCATENATE("R4C",'Mapa final'!#REF!),"")</f>
        <v>#REF!</v>
      </c>
      <c r="AI9" s="56" t="e">
        <f>IF(AND('Mapa final'!#REF!="Muy Alta",'Mapa final'!#REF!="Catastrófico"),CONCATENATE("R4C",'Mapa final'!#REF!),"")</f>
        <v>#REF!</v>
      </c>
      <c r="AJ9" s="56" t="e">
        <f>IF(AND('Mapa final'!#REF!="Muy Alta",'Mapa final'!#REF!="Catastrófico"),CONCATENATE("R4C",'Mapa final'!#REF!),"")</f>
        <v>#REF!</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385"/>
      <c r="AP9" s="386"/>
      <c r="AQ9" s="386"/>
      <c r="AR9" s="386"/>
      <c r="AS9" s="386"/>
      <c r="AT9" s="38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80"/>
      <c r="C10" s="280"/>
      <c r="D10" s="281"/>
      <c r="E10" s="379"/>
      <c r="F10" s="378"/>
      <c r="G10" s="378"/>
      <c r="H10" s="378"/>
      <c r="I10" s="394"/>
      <c r="J10" s="52" t="e">
        <f>IF(AND('Mapa final'!#REF!="Muy Alta",'Mapa final'!#REF!="Leve"),CONCATENATE("R5C",'Mapa final'!#REF!),"")</f>
        <v>#REF!</v>
      </c>
      <c r="K10" s="53" t="e">
        <f>IF(AND('Mapa final'!#REF!="Muy Alta",'Mapa final'!#REF!="Leve"),CONCATENATE("R5C",'Mapa final'!#REF!),"")</f>
        <v>#REF!</v>
      </c>
      <c r="L10" s="53" t="e">
        <f>IF(AND('Mapa final'!#REF!="Muy Alta",'Mapa final'!#REF!="Leve"),CONCATENATE("R5C",'Mapa final'!#REF!),"")</f>
        <v>#REF!</v>
      </c>
      <c r="M10" s="53" t="e">
        <f>IF(AND('Mapa final'!#REF!="Muy Alta",'Mapa final'!#REF!="Leve"),CONCATENATE("R5C",'Mapa final'!#REF!),"")</f>
        <v>#REF!</v>
      </c>
      <c r="N10" s="53" t="e">
        <f>IF(AND('Mapa final'!#REF!="Muy Alta",'Mapa final'!#REF!="Leve"),CONCATENATE("R5C",'Mapa final'!#REF!),"")</f>
        <v>#REF!</v>
      </c>
      <c r="O10" s="54" t="e">
        <f>IF(AND('Mapa final'!#REF!="Muy Alta",'Mapa final'!#REF!="Leve"),CONCATENATE("R5C",'Mapa final'!#REF!),"")</f>
        <v>#REF!</v>
      </c>
      <c r="P10" s="52" t="e">
        <f>IF(AND('Mapa final'!#REF!="Muy Alta",'Mapa final'!#REF!="Menor"),CONCATENATE("R5C",'Mapa final'!#REF!),"")</f>
        <v>#REF!</v>
      </c>
      <c r="Q10" s="53" t="e">
        <f>IF(AND('Mapa final'!#REF!="Muy Alta",'Mapa final'!#REF!="Menor"),CONCATENATE("R5C",'Mapa final'!#REF!),"")</f>
        <v>#REF!</v>
      </c>
      <c r="R10" s="53" t="e">
        <f>IF(AND('Mapa final'!#REF!="Muy Alta",'Mapa final'!#REF!="Menor"),CONCATENATE("R5C",'Mapa final'!#REF!),"")</f>
        <v>#REF!</v>
      </c>
      <c r="S10" s="53" t="e">
        <f>IF(AND('Mapa final'!#REF!="Muy Alta",'Mapa final'!#REF!="Menor"),CONCATENATE("R5C",'Mapa final'!#REF!),"")</f>
        <v>#REF!</v>
      </c>
      <c r="T10" s="53" t="e">
        <f>IF(AND('Mapa final'!#REF!="Muy Alta",'Mapa final'!#REF!="Menor"),CONCATENATE("R5C",'Mapa final'!#REF!),"")</f>
        <v>#REF!</v>
      </c>
      <c r="U10" s="54" t="e">
        <f>IF(AND('Mapa final'!#REF!="Muy Alta",'Mapa final'!#REF!="Menor"),CONCATENATE("R5C",'Mapa final'!#REF!),"")</f>
        <v>#REF!</v>
      </c>
      <c r="V10" s="52" t="e">
        <f>IF(AND('Mapa final'!#REF!="Muy Alta",'Mapa final'!#REF!="Moderado"),CONCATENATE("R5C",'Mapa final'!#REF!),"")</f>
        <v>#REF!</v>
      </c>
      <c r="W10" s="53" t="e">
        <f>IF(AND('Mapa final'!#REF!="Muy Alta",'Mapa final'!#REF!="Moderado"),CONCATENATE("R5C",'Mapa final'!#REF!),"")</f>
        <v>#REF!</v>
      </c>
      <c r="X10" s="53" t="e">
        <f>IF(AND('Mapa final'!#REF!="Muy Alta",'Mapa final'!#REF!="Moderado"),CONCATENATE("R5C",'Mapa final'!#REF!),"")</f>
        <v>#REF!</v>
      </c>
      <c r="Y10" s="53" t="e">
        <f>IF(AND('Mapa final'!#REF!="Muy Alta",'Mapa final'!#REF!="Moderado"),CONCATENATE("R5C",'Mapa final'!#REF!),"")</f>
        <v>#REF!</v>
      </c>
      <c r="Z10" s="53" t="e">
        <f>IF(AND('Mapa final'!#REF!="Muy Alta",'Mapa final'!#REF!="Moderado"),CONCATENATE("R5C",'Mapa final'!#REF!),"")</f>
        <v>#REF!</v>
      </c>
      <c r="AA10" s="54" t="e">
        <f>IF(AND('Mapa final'!#REF!="Muy Alta",'Mapa final'!#REF!="Moderado"),CONCATENATE("R5C",'Mapa final'!#REF!),"")</f>
        <v>#REF!</v>
      </c>
      <c r="AB10" s="52" t="e">
        <f>IF(AND('Mapa final'!#REF!="Muy Alta",'Mapa final'!#REF!="Mayor"),CONCATENATE("R5C",'Mapa final'!#REF!),"")</f>
        <v>#REF!</v>
      </c>
      <c r="AC10" s="53" t="e">
        <f>IF(AND('Mapa final'!#REF!="Muy Alta",'Mapa final'!#REF!="Mayor"),CONCATENATE("R5C",'Mapa final'!#REF!),"")</f>
        <v>#REF!</v>
      </c>
      <c r="AD10" s="53" t="e">
        <f>IF(AND('Mapa final'!#REF!="Muy Alta",'Mapa final'!#REF!="Mayor"),CONCATENATE("R5C",'Mapa final'!#REF!),"")</f>
        <v>#REF!</v>
      </c>
      <c r="AE10" s="53" t="e">
        <f>IF(AND('Mapa final'!#REF!="Muy Alta",'Mapa final'!#REF!="Mayor"),CONCATENATE("R5C",'Mapa final'!#REF!),"")</f>
        <v>#REF!</v>
      </c>
      <c r="AF10" s="53" t="e">
        <f>IF(AND('Mapa final'!#REF!="Muy Alta",'Mapa final'!#REF!="Mayor"),CONCATENATE("R5C",'Mapa final'!#REF!),"")</f>
        <v>#REF!</v>
      </c>
      <c r="AG10" s="54" t="e">
        <f>IF(AND('Mapa final'!#REF!="Muy Alta",'Mapa final'!#REF!="Mayor"),CONCATENATE("R5C",'Mapa final'!#REF!),"")</f>
        <v>#REF!</v>
      </c>
      <c r="AH10" s="55" t="e">
        <f>IF(AND('Mapa final'!#REF!="Muy Alta",'Mapa final'!#REF!="Catastrófico"),CONCATENATE("R5C",'Mapa final'!#REF!),"")</f>
        <v>#REF!</v>
      </c>
      <c r="AI10" s="56" t="e">
        <f>IF(AND('Mapa final'!#REF!="Muy Alta",'Mapa final'!#REF!="Catastrófico"),CONCATENATE("R5C",'Mapa final'!#REF!),"")</f>
        <v>#REF!</v>
      </c>
      <c r="AJ10" s="56" t="e">
        <f>IF(AND('Mapa final'!#REF!="Muy Alta",'Mapa final'!#REF!="Catastrófico"),CONCATENATE("R5C",'Mapa final'!#REF!),"")</f>
        <v>#REF!</v>
      </c>
      <c r="AK10" s="56" t="e">
        <f>IF(AND('Mapa final'!#REF!="Muy Alta",'Mapa final'!#REF!="Catastrófico"),CONCATENATE("R5C",'Mapa final'!#REF!),"")</f>
        <v>#REF!</v>
      </c>
      <c r="AL10" s="56" t="e">
        <f>IF(AND('Mapa final'!#REF!="Muy Alta",'Mapa final'!#REF!="Catastrófico"),CONCATENATE("R5C",'Mapa final'!#REF!),"")</f>
        <v>#REF!</v>
      </c>
      <c r="AM10" s="57" t="e">
        <f>IF(AND('Mapa final'!#REF!="Muy Alta",'Mapa final'!#REF!="Catastrófico"),CONCATENATE("R5C",'Mapa final'!#REF!),"")</f>
        <v>#REF!</v>
      </c>
      <c r="AN10" s="83"/>
      <c r="AO10" s="385"/>
      <c r="AP10" s="386"/>
      <c r="AQ10" s="386"/>
      <c r="AR10" s="386"/>
      <c r="AS10" s="386"/>
      <c r="AT10" s="38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80"/>
      <c r="C11" s="280"/>
      <c r="D11" s="281"/>
      <c r="E11" s="379"/>
      <c r="F11" s="378"/>
      <c r="G11" s="378"/>
      <c r="H11" s="378"/>
      <c r="I11" s="394"/>
      <c r="J11" s="52" t="e">
        <f>IF(AND('Mapa final'!#REF!="Muy Alta",'Mapa final'!#REF!="Leve"),CONCATENATE("R6C",'Mapa final'!#REF!),"")</f>
        <v>#REF!</v>
      </c>
      <c r="K11" s="53" t="e">
        <f>IF(AND('Mapa final'!#REF!="Muy Alta",'Mapa final'!#REF!="Leve"),CONCATENATE("R6C",'Mapa final'!#REF!),"")</f>
        <v>#REF!</v>
      </c>
      <c r="L11" s="53" t="e">
        <f>IF(AND('Mapa final'!#REF!="Muy Alta",'Mapa final'!#REF!="Leve"),CONCATENATE("R6C",'Mapa final'!#REF!),"")</f>
        <v>#REF!</v>
      </c>
      <c r="M11" s="53" t="e">
        <f>IF(AND('Mapa final'!#REF!="Muy Alta",'Mapa final'!#REF!="Leve"),CONCATENATE("R6C",'Mapa final'!#REF!),"")</f>
        <v>#REF!</v>
      </c>
      <c r="N11" s="53" t="e">
        <f>IF(AND('Mapa final'!#REF!="Muy Alta",'Mapa final'!#REF!="Leve"),CONCATENATE("R6C",'Mapa final'!#REF!),"")</f>
        <v>#REF!</v>
      </c>
      <c r="O11" s="54" t="e">
        <f>IF(AND('Mapa final'!#REF!="Muy Alta",'Mapa final'!#REF!="Leve"),CONCATENATE("R6C",'Mapa final'!#REF!),"")</f>
        <v>#REF!</v>
      </c>
      <c r="P11" s="52" t="e">
        <f>IF(AND('Mapa final'!#REF!="Muy Alta",'Mapa final'!#REF!="Menor"),CONCATENATE("R6C",'Mapa final'!#REF!),"")</f>
        <v>#REF!</v>
      </c>
      <c r="Q11" s="53" t="e">
        <f>IF(AND('Mapa final'!#REF!="Muy Alta",'Mapa final'!#REF!="Menor"),CONCATENATE("R6C",'Mapa final'!#REF!),"")</f>
        <v>#REF!</v>
      </c>
      <c r="R11" s="53" t="e">
        <f>IF(AND('Mapa final'!#REF!="Muy Alta",'Mapa final'!#REF!="Menor"),CONCATENATE("R6C",'Mapa final'!#REF!),"")</f>
        <v>#REF!</v>
      </c>
      <c r="S11" s="53" t="e">
        <f>IF(AND('Mapa final'!#REF!="Muy Alta",'Mapa final'!#REF!="Menor"),CONCATENATE("R6C",'Mapa final'!#REF!),"")</f>
        <v>#REF!</v>
      </c>
      <c r="T11" s="53" t="e">
        <f>IF(AND('Mapa final'!#REF!="Muy Alta",'Mapa final'!#REF!="Menor"),CONCATENATE("R6C",'Mapa final'!#REF!),"")</f>
        <v>#REF!</v>
      </c>
      <c r="U11" s="54" t="e">
        <f>IF(AND('Mapa final'!#REF!="Muy Alta",'Mapa final'!#REF!="Menor"),CONCATENATE("R6C",'Mapa final'!#REF!),"")</f>
        <v>#REF!</v>
      </c>
      <c r="V11" s="52" t="e">
        <f>IF(AND('Mapa final'!#REF!="Muy Alta",'Mapa final'!#REF!="Moderado"),CONCATENATE("R6C",'Mapa final'!#REF!),"")</f>
        <v>#REF!</v>
      </c>
      <c r="W11" s="53" t="e">
        <f>IF(AND('Mapa final'!#REF!="Muy Alta",'Mapa final'!#REF!="Moderado"),CONCATENATE("R6C",'Mapa final'!#REF!),"")</f>
        <v>#REF!</v>
      </c>
      <c r="X11" s="53" t="e">
        <f>IF(AND('Mapa final'!#REF!="Muy Alta",'Mapa final'!#REF!="Moderado"),CONCATENATE("R6C",'Mapa final'!#REF!),"")</f>
        <v>#REF!</v>
      </c>
      <c r="Y11" s="53" t="e">
        <f>IF(AND('Mapa final'!#REF!="Muy Alta",'Mapa final'!#REF!="Moderado"),CONCATENATE("R6C",'Mapa final'!#REF!),"")</f>
        <v>#REF!</v>
      </c>
      <c r="Z11" s="53" t="e">
        <f>IF(AND('Mapa final'!#REF!="Muy Alta",'Mapa final'!#REF!="Moderado"),CONCATENATE("R6C",'Mapa final'!#REF!),"")</f>
        <v>#REF!</v>
      </c>
      <c r="AA11" s="54" t="e">
        <f>IF(AND('Mapa final'!#REF!="Muy Alta",'Mapa final'!#REF!="Moderado"),CONCATENATE("R6C",'Mapa final'!#REF!),"")</f>
        <v>#REF!</v>
      </c>
      <c r="AB11" s="52" t="e">
        <f>IF(AND('Mapa final'!#REF!="Muy Alta",'Mapa final'!#REF!="Mayor"),CONCATENATE("R6C",'Mapa final'!#REF!),"")</f>
        <v>#REF!</v>
      </c>
      <c r="AC11" s="53" t="e">
        <f>IF(AND('Mapa final'!#REF!="Muy Alta",'Mapa final'!#REF!="Mayor"),CONCATENATE("R6C",'Mapa final'!#REF!),"")</f>
        <v>#REF!</v>
      </c>
      <c r="AD11" s="53" t="e">
        <f>IF(AND('Mapa final'!#REF!="Muy Alta",'Mapa final'!#REF!="Mayor"),CONCATENATE("R6C",'Mapa final'!#REF!),"")</f>
        <v>#REF!</v>
      </c>
      <c r="AE11" s="53" t="e">
        <f>IF(AND('Mapa final'!#REF!="Muy Alta",'Mapa final'!#REF!="Mayor"),CONCATENATE("R6C",'Mapa final'!#REF!),"")</f>
        <v>#REF!</v>
      </c>
      <c r="AF11" s="53" t="e">
        <f>IF(AND('Mapa final'!#REF!="Muy Alta",'Mapa final'!#REF!="Mayor"),CONCATENATE("R6C",'Mapa final'!#REF!),"")</f>
        <v>#REF!</v>
      </c>
      <c r="AG11" s="54" t="e">
        <f>IF(AND('Mapa final'!#REF!="Muy Alta",'Mapa final'!#REF!="Mayor"),CONCATENATE("R6C",'Mapa final'!#REF!),"")</f>
        <v>#REF!</v>
      </c>
      <c r="AH11" s="55" t="e">
        <f>IF(AND('Mapa final'!#REF!="Muy Alta",'Mapa final'!#REF!="Catastrófico"),CONCATENATE("R6C",'Mapa final'!#REF!),"")</f>
        <v>#REF!</v>
      </c>
      <c r="AI11" s="56" t="e">
        <f>IF(AND('Mapa final'!#REF!="Muy Alta",'Mapa final'!#REF!="Catastrófico"),CONCATENATE("R6C",'Mapa final'!#REF!),"")</f>
        <v>#REF!</v>
      </c>
      <c r="AJ11" s="56" t="e">
        <f>IF(AND('Mapa final'!#REF!="Muy Alta",'Mapa final'!#REF!="Catastrófico"),CONCATENATE("R6C",'Mapa final'!#REF!),"")</f>
        <v>#REF!</v>
      </c>
      <c r="AK11" s="56" t="e">
        <f>IF(AND('Mapa final'!#REF!="Muy Alta",'Mapa final'!#REF!="Catastrófico"),CONCATENATE("R6C",'Mapa final'!#REF!),"")</f>
        <v>#REF!</v>
      </c>
      <c r="AL11" s="56" t="e">
        <f>IF(AND('Mapa final'!#REF!="Muy Alta",'Mapa final'!#REF!="Catastrófico"),CONCATENATE("R6C",'Mapa final'!#REF!),"")</f>
        <v>#REF!</v>
      </c>
      <c r="AM11" s="57" t="e">
        <f>IF(AND('Mapa final'!#REF!="Muy Alta",'Mapa final'!#REF!="Catastrófico"),CONCATENATE("R6C",'Mapa final'!#REF!),"")</f>
        <v>#REF!</v>
      </c>
      <c r="AN11" s="83"/>
      <c r="AO11" s="385"/>
      <c r="AP11" s="386"/>
      <c r="AQ11" s="386"/>
      <c r="AR11" s="386"/>
      <c r="AS11" s="386"/>
      <c r="AT11" s="38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80"/>
      <c r="C12" s="280"/>
      <c r="D12" s="281"/>
      <c r="E12" s="379"/>
      <c r="F12" s="378"/>
      <c r="G12" s="378"/>
      <c r="H12" s="378"/>
      <c r="I12" s="394"/>
      <c r="J12" s="52" t="e">
        <f>IF(AND('Mapa final'!#REF!="Muy Alta",'Mapa final'!#REF!="Leve"),CONCATENATE("R7C",'Mapa final'!#REF!),"")</f>
        <v>#REF!</v>
      </c>
      <c r="K12" s="53" t="e">
        <f>IF(AND('Mapa final'!#REF!="Muy Alta",'Mapa final'!#REF!="Leve"),CONCATENATE("R7C",'Mapa final'!#REF!),"")</f>
        <v>#REF!</v>
      </c>
      <c r="L12" s="53" t="e">
        <f>IF(AND('Mapa final'!#REF!="Muy Alta",'Mapa final'!#REF!="Leve"),CONCATENATE("R7C",'Mapa final'!#REF!),"")</f>
        <v>#REF!</v>
      </c>
      <c r="M12" s="53" t="e">
        <f>IF(AND('Mapa final'!#REF!="Muy Alta",'Mapa final'!#REF!="Leve"),CONCATENATE("R7C",'Mapa final'!#REF!),"")</f>
        <v>#REF!</v>
      </c>
      <c r="N12" s="53" t="e">
        <f>IF(AND('Mapa final'!#REF!="Muy Alta",'Mapa final'!#REF!="Leve"),CONCATENATE("R7C",'Mapa final'!#REF!),"")</f>
        <v>#REF!</v>
      </c>
      <c r="O12" s="54" t="e">
        <f>IF(AND('Mapa final'!#REF!="Muy Alta",'Mapa final'!#REF!="Leve"),CONCATENATE("R7C",'Mapa final'!#REF!),"")</f>
        <v>#REF!</v>
      </c>
      <c r="P12" s="52" t="e">
        <f>IF(AND('Mapa final'!#REF!="Muy Alta",'Mapa final'!#REF!="Menor"),CONCATENATE("R7C",'Mapa final'!#REF!),"")</f>
        <v>#REF!</v>
      </c>
      <c r="Q12" s="53" t="e">
        <f>IF(AND('Mapa final'!#REF!="Muy Alta",'Mapa final'!#REF!="Menor"),CONCATENATE("R7C",'Mapa final'!#REF!),"")</f>
        <v>#REF!</v>
      </c>
      <c r="R12" s="53" t="e">
        <f>IF(AND('Mapa final'!#REF!="Muy Alta",'Mapa final'!#REF!="Menor"),CONCATENATE("R7C",'Mapa final'!#REF!),"")</f>
        <v>#REF!</v>
      </c>
      <c r="S12" s="53" t="e">
        <f>IF(AND('Mapa final'!#REF!="Muy Alta",'Mapa final'!#REF!="Menor"),CONCATENATE("R7C",'Mapa final'!#REF!),"")</f>
        <v>#REF!</v>
      </c>
      <c r="T12" s="53" t="e">
        <f>IF(AND('Mapa final'!#REF!="Muy Alta",'Mapa final'!#REF!="Menor"),CONCATENATE("R7C",'Mapa final'!#REF!),"")</f>
        <v>#REF!</v>
      </c>
      <c r="U12" s="54" t="e">
        <f>IF(AND('Mapa final'!#REF!="Muy Alta",'Mapa final'!#REF!="Menor"),CONCATENATE("R7C",'Mapa final'!#REF!),"")</f>
        <v>#REF!</v>
      </c>
      <c r="V12" s="52" t="e">
        <f>IF(AND('Mapa final'!#REF!="Muy Alta",'Mapa final'!#REF!="Moderado"),CONCATENATE("R7C",'Mapa final'!#REF!),"")</f>
        <v>#REF!</v>
      </c>
      <c r="W12" s="53" t="e">
        <f>IF(AND('Mapa final'!#REF!="Muy Alta",'Mapa final'!#REF!="Moderado"),CONCATENATE("R7C",'Mapa final'!#REF!),"")</f>
        <v>#REF!</v>
      </c>
      <c r="X12" s="53" t="e">
        <f>IF(AND('Mapa final'!#REF!="Muy Alta",'Mapa final'!#REF!="Moderado"),CONCATENATE("R7C",'Mapa final'!#REF!),"")</f>
        <v>#REF!</v>
      </c>
      <c r="Y12" s="53" t="e">
        <f>IF(AND('Mapa final'!#REF!="Muy Alta",'Mapa final'!#REF!="Moderado"),CONCATENATE("R7C",'Mapa final'!#REF!),"")</f>
        <v>#REF!</v>
      </c>
      <c r="Z12" s="53" t="e">
        <f>IF(AND('Mapa final'!#REF!="Muy Alta",'Mapa final'!#REF!="Moderado"),CONCATENATE("R7C",'Mapa final'!#REF!),"")</f>
        <v>#REF!</v>
      </c>
      <c r="AA12" s="54" t="e">
        <f>IF(AND('Mapa final'!#REF!="Muy Alta",'Mapa final'!#REF!="Moderado"),CONCATENATE("R7C",'Mapa final'!#REF!),"")</f>
        <v>#REF!</v>
      </c>
      <c r="AB12" s="52" t="e">
        <f>IF(AND('Mapa final'!#REF!="Muy Alta",'Mapa final'!#REF!="Mayor"),CONCATENATE("R7C",'Mapa final'!#REF!),"")</f>
        <v>#REF!</v>
      </c>
      <c r="AC12" s="53" t="e">
        <f>IF(AND('Mapa final'!#REF!="Muy Alta",'Mapa final'!#REF!="Mayor"),CONCATENATE("R7C",'Mapa final'!#REF!),"")</f>
        <v>#REF!</v>
      </c>
      <c r="AD12" s="53" t="e">
        <f>IF(AND('Mapa final'!#REF!="Muy Alta",'Mapa final'!#REF!="Mayor"),CONCATENATE("R7C",'Mapa final'!#REF!),"")</f>
        <v>#REF!</v>
      </c>
      <c r="AE12" s="53" t="e">
        <f>IF(AND('Mapa final'!#REF!="Muy Alta",'Mapa final'!#REF!="Mayor"),CONCATENATE("R7C",'Mapa final'!#REF!),"")</f>
        <v>#REF!</v>
      </c>
      <c r="AF12" s="53" t="e">
        <f>IF(AND('Mapa final'!#REF!="Muy Alta",'Mapa final'!#REF!="Mayor"),CONCATENATE("R7C",'Mapa final'!#REF!),"")</f>
        <v>#REF!</v>
      </c>
      <c r="AG12" s="54" t="e">
        <f>IF(AND('Mapa final'!#REF!="Muy Alta",'Mapa final'!#REF!="Mayor"),CONCATENATE("R7C",'Mapa final'!#REF!),"")</f>
        <v>#REF!</v>
      </c>
      <c r="AH12" s="55" t="e">
        <f>IF(AND('Mapa final'!#REF!="Muy Alta",'Mapa final'!#REF!="Catastrófico"),CONCATENATE("R7C",'Mapa final'!#REF!),"")</f>
        <v>#REF!</v>
      </c>
      <c r="AI12" s="56" t="e">
        <f>IF(AND('Mapa final'!#REF!="Muy Alta",'Mapa final'!#REF!="Catastrófico"),CONCATENATE("R7C",'Mapa final'!#REF!),"")</f>
        <v>#REF!</v>
      </c>
      <c r="AJ12" s="56" t="e">
        <f>IF(AND('Mapa final'!#REF!="Muy Alta",'Mapa final'!#REF!="Catastrófico"),CONCATENATE("R7C",'Mapa final'!#REF!),"")</f>
        <v>#REF!</v>
      </c>
      <c r="AK12" s="56" t="e">
        <f>IF(AND('Mapa final'!#REF!="Muy Alta",'Mapa final'!#REF!="Catastrófico"),CONCATENATE("R7C",'Mapa final'!#REF!),"")</f>
        <v>#REF!</v>
      </c>
      <c r="AL12" s="56" t="e">
        <f>IF(AND('Mapa final'!#REF!="Muy Alta",'Mapa final'!#REF!="Catastrófico"),CONCATENATE("R7C",'Mapa final'!#REF!),"")</f>
        <v>#REF!</v>
      </c>
      <c r="AM12" s="57" t="e">
        <f>IF(AND('Mapa final'!#REF!="Muy Alta",'Mapa final'!#REF!="Catastrófico"),CONCATENATE("R7C",'Mapa final'!#REF!),"")</f>
        <v>#REF!</v>
      </c>
      <c r="AN12" s="83"/>
      <c r="AO12" s="385"/>
      <c r="AP12" s="386"/>
      <c r="AQ12" s="386"/>
      <c r="AR12" s="386"/>
      <c r="AS12" s="386"/>
      <c r="AT12" s="38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80"/>
      <c r="C13" s="280"/>
      <c r="D13" s="281"/>
      <c r="E13" s="379"/>
      <c r="F13" s="378"/>
      <c r="G13" s="378"/>
      <c r="H13" s="378"/>
      <c r="I13" s="394"/>
      <c r="J13" s="52" t="e">
        <f>IF(AND('Mapa final'!#REF!="Muy Alta",'Mapa final'!#REF!="Leve"),CONCATENATE("R8C",'Mapa final'!#REF!),"")</f>
        <v>#REF!</v>
      </c>
      <c r="K13" s="53" t="e">
        <f>IF(AND('Mapa final'!#REF!="Muy Alta",'Mapa final'!#REF!="Leve"),CONCATENATE("R8C",'Mapa final'!#REF!),"")</f>
        <v>#REF!</v>
      </c>
      <c r="L13" s="53" t="e">
        <f>IF(AND('Mapa final'!#REF!="Muy Alta",'Mapa final'!#REF!="Leve"),CONCATENATE("R8C",'Mapa final'!#REF!),"")</f>
        <v>#REF!</v>
      </c>
      <c r="M13" s="53" t="e">
        <f>IF(AND('Mapa final'!#REF!="Muy Alta",'Mapa final'!#REF!="Leve"),CONCATENATE("R8C",'Mapa final'!#REF!),"")</f>
        <v>#REF!</v>
      </c>
      <c r="N13" s="53" t="e">
        <f>IF(AND('Mapa final'!#REF!="Muy Alta",'Mapa final'!#REF!="Leve"),CONCATENATE("R8C",'Mapa final'!#REF!),"")</f>
        <v>#REF!</v>
      </c>
      <c r="O13" s="54" t="e">
        <f>IF(AND('Mapa final'!#REF!="Muy Alta",'Mapa final'!#REF!="Leve"),CONCATENATE("R8C",'Mapa final'!#REF!),"")</f>
        <v>#REF!</v>
      </c>
      <c r="P13" s="52" t="e">
        <f>IF(AND('Mapa final'!#REF!="Muy Alta",'Mapa final'!#REF!="Menor"),CONCATENATE("R8C",'Mapa final'!#REF!),"")</f>
        <v>#REF!</v>
      </c>
      <c r="Q13" s="53" t="e">
        <f>IF(AND('Mapa final'!#REF!="Muy Alta",'Mapa final'!#REF!="Menor"),CONCATENATE("R8C",'Mapa final'!#REF!),"")</f>
        <v>#REF!</v>
      </c>
      <c r="R13" s="53" t="e">
        <f>IF(AND('Mapa final'!#REF!="Muy Alta",'Mapa final'!#REF!="Menor"),CONCATENATE("R8C",'Mapa final'!#REF!),"")</f>
        <v>#REF!</v>
      </c>
      <c r="S13" s="53" t="e">
        <f>IF(AND('Mapa final'!#REF!="Muy Alta",'Mapa final'!#REF!="Menor"),CONCATENATE("R8C",'Mapa final'!#REF!),"")</f>
        <v>#REF!</v>
      </c>
      <c r="T13" s="53" t="e">
        <f>IF(AND('Mapa final'!#REF!="Muy Alta",'Mapa final'!#REF!="Menor"),CONCATENATE("R8C",'Mapa final'!#REF!),"")</f>
        <v>#REF!</v>
      </c>
      <c r="U13" s="54" t="e">
        <f>IF(AND('Mapa final'!#REF!="Muy Alta",'Mapa final'!#REF!="Menor"),CONCATENATE("R8C",'Mapa final'!#REF!),"")</f>
        <v>#REF!</v>
      </c>
      <c r="V13" s="52" t="e">
        <f>IF(AND('Mapa final'!#REF!="Muy Alta",'Mapa final'!#REF!="Moderado"),CONCATENATE("R8C",'Mapa final'!#REF!),"")</f>
        <v>#REF!</v>
      </c>
      <c r="W13" s="53" t="e">
        <f>IF(AND('Mapa final'!#REF!="Muy Alta",'Mapa final'!#REF!="Moderado"),CONCATENATE("R8C",'Mapa final'!#REF!),"")</f>
        <v>#REF!</v>
      </c>
      <c r="X13" s="53" t="e">
        <f>IF(AND('Mapa final'!#REF!="Muy Alta",'Mapa final'!#REF!="Moderado"),CONCATENATE("R8C",'Mapa final'!#REF!),"")</f>
        <v>#REF!</v>
      </c>
      <c r="Y13" s="53" t="e">
        <f>IF(AND('Mapa final'!#REF!="Muy Alta",'Mapa final'!#REF!="Moderado"),CONCATENATE("R8C",'Mapa final'!#REF!),"")</f>
        <v>#REF!</v>
      </c>
      <c r="Z13" s="53" t="e">
        <f>IF(AND('Mapa final'!#REF!="Muy Alta",'Mapa final'!#REF!="Moderado"),CONCATENATE("R8C",'Mapa final'!#REF!),"")</f>
        <v>#REF!</v>
      </c>
      <c r="AA13" s="54" t="e">
        <f>IF(AND('Mapa final'!#REF!="Muy Alta",'Mapa final'!#REF!="Moderado"),CONCATENATE("R8C",'Mapa final'!#REF!),"")</f>
        <v>#REF!</v>
      </c>
      <c r="AB13" s="52" t="e">
        <f>IF(AND('Mapa final'!#REF!="Muy Alta",'Mapa final'!#REF!="Mayor"),CONCATENATE("R8C",'Mapa final'!#REF!),"")</f>
        <v>#REF!</v>
      </c>
      <c r="AC13" s="53" t="e">
        <f>IF(AND('Mapa final'!#REF!="Muy Alta",'Mapa final'!#REF!="Mayor"),CONCATENATE("R8C",'Mapa final'!#REF!),"")</f>
        <v>#REF!</v>
      </c>
      <c r="AD13" s="53" t="e">
        <f>IF(AND('Mapa final'!#REF!="Muy Alta",'Mapa final'!#REF!="Mayor"),CONCATENATE("R8C",'Mapa final'!#REF!),"")</f>
        <v>#REF!</v>
      </c>
      <c r="AE13" s="53" t="e">
        <f>IF(AND('Mapa final'!#REF!="Muy Alta",'Mapa final'!#REF!="Mayor"),CONCATENATE("R8C",'Mapa final'!#REF!),"")</f>
        <v>#REF!</v>
      </c>
      <c r="AF13" s="53" t="e">
        <f>IF(AND('Mapa final'!#REF!="Muy Alta",'Mapa final'!#REF!="Mayor"),CONCATENATE("R8C",'Mapa final'!#REF!),"")</f>
        <v>#REF!</v>
      </c>
      <c r="AG13" s="54" t="e">
        <f>IF(AND('Mapa final'!#REF!="Muy Alta",'Mapa final'!#REF!="Mayor"),CONCATENATE("R8C",'Mapa final'!#REF!),"")</f>
        <v>#REF!</v>
      </c>
      <c r="AH13" s="55" t="e">
        <f>IF(AND('Mapa final'!#REF!="Muy Alta",'Mapa final'!#REF!="Catastrófico"),CONCATENATE("R8C",'Mapa final'!#REF!),"")</f>
        <v>#REF!</v>
      </c>
      <c r="AI13" s="56" t="e">
        <f>IF(AND('Mapa final'!#REF!="Muy Alta",'Mapa final'!#REF!="Catastrófico"),CONCATENATE("R8C",'Mapa final'!#REF!),"")</f>
        <v>#REF!</v>
      </c>
      <c r="AJ13" s="56" t="e">
        <f>IF(AND('Mapa final'!#REF!="Muy Alta",'Mapa final'!#REF!="Catastrófico"),CONCATENATE("R8C",'Mapa final'!#REF!),"")</f>
        <v>#REF!</v>
      </c>
      <c r="AK13" s="56" t="e">
        <f>IF(AND('Mapa final'!#REF!="Muy Alta",'Mapa final'!#REF!="Catastrófico"),CONCATENATE("R8C",'Mapa final'!#REF!),"")</f>
        <v>#REF!</v>
      </c>
      <c r="AL13" s="56" t="e">
        <f>IF(AND('Mapa final'!#REF!="Muy Alta",'Mapa final'!#REF!="Catastrófico"),CONCATENATE("R8C",'Mapa final'!#REF!),"")</f>
        <v>#REF!</v>
      </c>
      <c r="AM13" s="57" t="e">
        <f>IF(AND('Mapa final'!#REF!="Muy Alta",'Mapa final'!#REF!="Catastrófico"),CONCATENATE("R8C",'Mapa final'!#REF!),"")</f>
        <v>#REF!</v>
      </c>
      <c r="AN13" s="83"/>
      <c r="AO13" s="385"/>
      <c r="AP13" s="386"/>
      <c r="AQ13" s="386"/>
      <c r="AR13" s="386"/>
      <c r="AS13" s="386"/>
      <c r="AT13" s="38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80"/>
      <c r="C14" s="280"/>
      <c r="D14" s="281"/>
      <c r="E14" s="379"/>
      <c r="F14" s="378"/>
      <c r="G14" s="378"/>
      <c r="H14" s="378"/>
      <c r="I14" s="394"/>
      <c r="J14" s="52" t="e">
        <f>IF(AND('Mapa final'!#REF!="Muy Alta",'Mapa final'!#REF!="Leve"),CONCATENATE("R9C",'Mapa final'!#REF!),"")</f>
        <v>#REF!</v>
      </c>
      <c r="K14" s="53" t="e">
        <f>IF(AND('Mapa final'!#REF!="Muy Alta",'Mapa final'!#REF!="Leve"),CONCATENATE("R9C",'Mapa final'!#REF!),"")</f>
        <v>#REF!</v>
      </c>
      <c r="L14" s="53" t="e">
        <f>IF(AND('Mapa final'!#REF!="Muy Alta",'Mapa final'!#REF!="Leve"),CONCATENATE("R9C",'Mapa final'!#REF!),"")</f>
        <v>#REF!</v>
      </c>
      <c r="M14" s="53" t="e">
        <f>IF(AND('Mapa final'!#REF!="Muy Alta",'Mapa final'!#REF!="Leve"),CONCATENATE("R9C",'Mapa final'!#REF!),"")</f>
        <v>#REF!</v>
      </c>
      <c r="N14" s="53" t="e">
        <f>IF(AND('Mapa final'!#REF!="Muy Alta",'Mapa final'!#REF!="Leve"),CONCATENATE("R9C",'Mapa final'!#REF!),"")</f>
        <v>#REF!</v>
      </c>
      <c r="O14" s="54" t="e">
        <f>IF(AND('Mapa final'!#REF!="Muy Alta",'Mapa final'!#REF!="Leve"),CONCATENATE("R9C",'Mapa final'!#REF!),"")</f>
        <v>#REF!</v>
      </c>
      <c r="P14" s="52" t="e">
        <f>IF(AND('Mapa final'!#REF!="Muy Alta",'Mapa final'!#REF!="Menor"),CONCATENATE("R9C",'Mapa final'!#REF!),"")</f>
        <v>#REF!</v>
      </c>
      <c r="Q14" s="53" t="e">
        <f>IF(AND('Mapa final'!#REF!="Muy Alta",'Mapa final'!#REF!="Menor"),CONCATENATE("R9C",'Mapa final'!#REF!),"")</f>
        <v>#REF!</v>
      </c>
      <c r="R14" s="53" t="e">
        <f>IF(AND('Mapa final'!#REF!="Muy Alta",'Mapa final'!#REF!="Menor"),CONCATENATE("R9C",'Mapa final'!#REF!),"")</f>
        <v>#REF!</v>
      </c>
      <c r="S14" s="53" t="e">
        <f>IF(AND('Mapa final'!#REF!="Muy Alta",'Mapa final'!#REF!="Menor"),CONCATENATE("R9C",'Mapa final'!#REF!),"")</f>
        <v>#REF!</v>
      </c>
      <c r="T14" s="53" t="e">
        <f>IF(AND('Mapa final'!#REF!="Muy Alta",'Mapa final'!#REF!="Menor"),CONCATENATE("R9C",'Mapa final'!#REF!),"")</f>
        <v>#REF!</v>
      </c>
      <c r="U14" s="54" t="e">
        <f>IF(AND('Mapa final'!#REF!="Muy Alta",'Mapa final'!#REF!="Menor"),CONCATENATE("R9C",'Mapa final'!#REF!),"")</f>
        <v>#REF!</v>
      </c>
      <c r="V14" s="52" t="e">
        <f>IF(AND('Mapa final'!#REF!="Muy Alta",'Mapa final'!#REF!="Moderado"),CONCATENATE("R9C",'Mapa final'!#REF!),"")</f>
        <v>#REF!</v>
      </c>
      <c r="W14" s="53" t="e">
        <f>IF(AND('Mapa final'!#REF!="Muy Alta",'Mapa final'!#REF!="Moderado"),CONCATENATE("R9C",'Mapa final'!#REF!),"")</f>
        <v>#REF!</v>
      </c>
      <c r="X14" s="53" t="e">
        <f>IF(AND('Mapa final'!#REF!="Muy Alta",'Mapa final'!#REF!="Moderado"),CONCATENATE("R9C",'Mapa final'!#REF!),"")</f>
        <v>#REF!</v>
      </c>
      <c r="Y14" s="53" t="e">
        <f>IF(AND('Mapa final'!#REF!="Muy Alta",'Mapa final'!#REF!="Moderado"),CONCATENATE("R9C",'Mapa final'!#REF!),"")</f>
        <v>#REF!</v>
      </c>
      <c r="Z14" s="53" t="e">
        <f>IF(AND('Mapa final'!#REF!="Muy Alta",'Mapa final'!#REF!="Moderado"),CONCATENATE("R9C",'Mapa final'!#REF!),"")</f>
        <v>#REF!</v>
      </c>
      <c r="AA14" s="54" t="e">
        <f>IF(AND('Mapa final'!#REF!="Muy Alta",'Mapa final'!#REF!="Moderado"),CONCATENATE("R9C",'Mapa final'!#REF!),"")</f>
        <v>#REF!</v>
      </c>
      <c r="AB14" s="52" t="e">
        <f>IF(AND('Mapa final'!#REF!="Muy Alta",'Mapa final'!#REF!="Mayor"),CONCATENATE("R9C",'Mapa final'!#REF!),"")</f>
        <v>#REF!</v>
      </c>
      <c r="AC14" s="53" t="e">
        <f>IF(AND('Mapa final'!#REF!="Muy Alta",'Mapa final'!#REF!="Mayor"),CONCATENATE("R9C",'Mapa final'!#REF!),"")</f>
        <v>#REF!</v>
      </c>
      <c r="AD14" s="53" t="e">
        <f>IF(AND('Mapa final'!#REF!="Muy Alta",'Mapa final'!#REF!="Mayor"),CONCATENATE("R9C",'Mapa final'!#REF!),"")</f>
        <v>#REF!</v>
      </c>
      <c r="AE14" s="53" t="e">
        <f>IF(AND('Mapa final'!#REF!="Muy Alta",'Mapa final'!#REF!="Mayor"),CONCATENATE("R9C",'Mapa final'!#REF!),"")</f>
        <v>#REF!</v>
      </c>
      <c r="AF14" s="53" t="e">
        <f>IF(AND('Mapa final'!#REF!="Muy Alta",'Mapa final'!#REF!="Mayor"),CONCATENATE("R9C",'Mapa final'!#REF!),"")</f>
        <v>#REF!</v>
      </c>
      <c r="AG14" s="54" t="e">
        <f>IF(AND('Mapa final'!#REF!="Muy Alta",'Mapa final'!#REF!="Mayor"),CONCATENATE("R9C",'Mapa final'!#REF!),"")</f>
        <v>#REF!</v>
      </c>
      <c r="AH14" s="55" t="e">
        <f>IF(AND('Mapa final'!#REF!="Muy Alta",'Mapa final'!#REF!="Catastrófico"),CONCATENATE("R9C",'Mapa final'!#REF!),"")</f>
        <v>#REF!</v>
      </c>
      <c r="AI14" s="56" t="e">
        <f>IF(AND('Mapa final'!#REF!="Muy Alta",'Mapa final'!#REF!="Catastrófico"),CONCATENATE("R9C",'Mapa final'!#REF!),"")</f>
        <v>#REF!</v>
      </c>
      <c r="AJ14" s="56" t="e">
        <f>IF(AND('Mapa final'!#REF!="Muy Alta",'Mapa final'!#REF!="Catastrófico"),CONCATENATE("R9C",'Mapa final'!#REF!),"")</f>
        <v>#REF!</v>
      </c>
      <c r="AK14" s="56" t="e">
        <f>IF(AND('Mapa final'!#REF!="Muy Alta",'Mapa final'!#REF!="Catastrófico"),CONCATENATE("R9C",'Mapa final'!#REF!),"")</f>
        <v>#REF!</v>
      </c>
      <c r="AL14" s="56" t="e">
        <f>IF(AND('Mapa final'!#REF!="Muy Alta",'Mapa final'!#REF!="Catastrófico"),CONCATENATE("R9C",'Mapa final'!#REF!),"")</f>
        <v>#REF!</v>
      </c>
      <c r="AM14" s="57" t="e">
        <f>IF(AND('Mapa final'!#REF!="Muy Alta",'Mapa final'!#REF!="Catastrófico"),CONCATENATE("R9C",'Mapa final'!#REF!),"")</f>
        <v>#REF!</v>
      </c>
      <c r="AN14" s="83"/>
      <c r="AO14" s="385"/>
      <c r="AP14" s="386"/>
      <c r="AQ14" s="386"/>
      <c r="AR14" s="386"/>
      <c r="AS14" s="386"/>
      <c r="AT14" s="38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80"/>
      <c r="C15" s="280"/>
      <c r="D15" s="281"/>
      <c r="E15" s="380"/>
      <c r="F15" s="381"/>
      <c r="G15" s="381"/>
      <c r="H15" s="381"/>
      <c r="I15" s="395"/>
      <c r="J15" s="58" t="e">
        <f>IF(AND('Mapa final'!#REF!="Muy Alta",'Mapa final'!#REF!="Leve"),CONCATENATE("R10C",'Mapa final'!#REF!),"")</f>
        <v>#REF!</v>
      </c>
      <c r="K15" s="59" t="e">
        <f>IF(AND('Mapa final'!#REF!="Muy Alta",'Mapa final'!#REF!="Leve"),CONCATENATE("R10C",'Mapa final'!#REF!),"")</f>
        <v>#REF!</v>
      </c>
      <c r="L15" s="59" t="e">
        <f>IF(AND('Mapa final'!#REF!="Muy Alta",'Mapa final'!#REF!="Leve"),CONCATENATE("R10C",'Mapa final'!#REF!),"")</f>
        <v>#REF!</v>
      </c>
      <c r="M15" s="59" t="e">
        <f>IF(AND('Mapa final'!#REF!="Muy Alta",'Mapa final'!#REF!="Leve"),CONCATENATE("R10C",'Mapa final'!#REF!),"")</f>
        <v>#REF!</v>
      </c>
      <c r="N15" s="59" t="e">
        <f>IF(AND('Mapa final'!#REF!="Muy Alta",'Mapa final'!#REF!="Leve"),CONCATENATE("R10C",'Mapa final'!#REF!),"")</f>
        <v>#REF!</v>
      </c>
      <c r="O15" s="60" t="e">
        <f>IF(AND('Mapa final'!#REF!="Muy Alta",'Mapa final'!#REF!="Leve"),CONCATENATE("R10C",'Mapa final'!#REF!),"")</f>
        <v>#REF!</v>
      </c>
      <c r="P15" s="52" t="e">
        <f>IF(AND('Mapa final'!#REF!="Muy Alta",'Mapa final'!#REF!="Menor"),CONCATENATE("R10C",'Mapa final'!#REF!),"")</f>
        <v>#REF!</v>
      </c>
      <c r="Q15" s="53" t="e">
        <f>IF(AND('Mapa final'!#REF!="Muy Alta",'Mapa final'!#REF!="Menor"),CONCATENATE("R10C",'Mapa final'!#REF!),"")</f>
        <v>#REF!</v>
      </c>
      <c r="R15" s="53" t="e">
        <f>IF(AND('Mapa final'!#REF!="Muy Alta",'Mapa final'!#REF!="Menor"),CONCATENATE("R10C",'Mapa final'!#REF!),"")</f>
        <v>#REF!</v>
      </c>
      <c r="S15" s="53" t="e">
        <f>IF(AND('Mapa final'!#REF!="Muy Alta",'Mapa final'!#REF!="Menor"),CONCATENATE("R10C",'Mapa final'!#REF!),"")</f>
        <v>#REF!</v>
      </c>
      <c r="T15" s="53" t="e">
        <f>IF(AND('Mapa final'!#REF!="Muy Alta",'Mapa final'!#REF!="Menor"),CONCATENATE("R10C",'Mapa final'!#REF!),"")</f>
        <v>#REF!</v>
      </c>
      <c r="U15" s="54" t="e">
        <f>IF(AND('Mapa final'!#REF!="Muy Alta",'Mapa final'!#REF!="Menor"),CONCATENATE("R10C",'Mapa final'!#REF!),"")</f>
        <v>#REF!</v>
      </c>
      <c r="V15" s="58" t="e">
        <f>IF(AND('Mapa final'!#REF!="Muy Alta",'Mapa final'!#REF!="Moderado"),CONCATENATE("R10C",'Mapa final'!#REF!),"")</f>
        <v>#REF!</v>
      </c>
      <c r="W15" s="59" t="e">
        <f>IF(AND('Mapa final'!#REF!="Muy Alta",'Mapa final'!#REF!="Moderado"),CONCATENATE("R10C",'Mapa final'!#REF!),"")</f>
        <v>#REF!</v>
      </c>
      <c r="X15" s="59" t="e">
        <f>IF(AND('Mapa final'!#REF!="Muy Alta",'Mapa final'!#REF!="Moderado"),CONCATENATE("R10C",'Mapa final'!#REF!),"")</f>
        <v>#REF!</v>
      </c>
      <c r="Y15" s="59" t="e">
        <f>IF(AND('Mapa final'!#REF!="Muy Alta",'Mapa final'!#REF!="Moderado"),CONCATENATE("R10C",'Mapa final'!#REF!),"")</f>
        <v>#REF!</v>
      </c>
      <c r="Z15" s="59" t="e">
        <f>IF(AND('Mapa final'!#REF!="Muy Alta",'Mapa final'!#REF!="Moderado"),CONCATENATE("R10C",'Mapa final'!#REF!),"")</f>
        <v>#REF!</v>
      </c>
      <c r="AA15" s="60" t="e">
        <f>IF(AND('Mapa final'!#REF!="Muy Alta",'Mapa final'!#REF!="Moderado"),CONCATENATE("R10C",'Mapa final'!#REF!),"")</f>
        <v>#REF!</v>
      </c>
      <c r="AB15" s="52" t="e">
        <f>IF(AND('Mapa final'!#REF!="Muy Alta",'Mapa final'!#REF!="Mayor"),CONCATENATE("R10C",'Mapa final'!#REF!),"")</f>
        <v>#REF!</v>
      </c>
      <c r="AC15" s="53" t="e">
        <f>IF(AND('Mapa final'!#REF!="Muy Alta",'Mapa final'!#REF!="Mayor"),CONCATENATE("R10C",'Mapa final'!#REF!),"")</f>
        <v>#REF!</v>
      </c>
      <c r="AD15" s="53" t="e">
        <f>IF(AND('Mapa final'!#REF!="Muy Alta",'Mapa final'!#REF!="Mayor"),CONCATENATE("R10C",'Mapa final'!#REF!),"")</f>
        <v>#REF!</v>
      </c>
      <c r="AE15" s="53" t="e">
        <f>IF(AND('Mapa final'!#REF!="Muy Alta",'Mapa final'!#REF!="Mayor"),CONCATENATE("R10C",'Mapa final'!#REF!),"")</f>
        <v>#REF!</v>
      </c>
      <c r="AF15" s="53" t="e">
        <f>IF(AND('Mapa final'!#REF!="Muy Alta",'Mapa final'!#REF!="Mayor"),CONCATENATE("R10C",'Mapa final'!#REF!),"")</f>
        <v>#REF!</v>
      </c>
      <c r="AG15" s="54" t="e">
        <f>IF(AND('Mapa final'!#REF!="Muy Alta",'Mapa final'!#REF!="Mayor"),CONCATENATE("R10C",'Mapa final'!#REF!),"")</f>
        <v>#REF!</v>
      </c>
      <c r="AH15" s="61" t="e">
        <f>IF(AND('Mapa final'!#REF!="Muy Alta",'Mapa final'!#REF!="Catastrófico"),CONCATENATE("R10C",'Mapa final'!#REF!),"")</f>
        <v>#REF!</v>
      </c>
      <c r="AI15" s="62" t="e">
        <f>IF(AND('Mapa final'!#REF!="Muy Alta",'Mapa final'!#REF!="Catastrófico"),CONCATENATE("R10C",'Mapa final'!#REF!),"")</f>
        <v>#REF!</v>
      </c>
      <c r="AJ15" s="62" t="e">
        <f>IF(AND('Mapa final'!#REF!="Muy Alta",'Mapa final'!#REF!="Catastrófico"),CONCATENATE("R10C",'Mapa final'!#REF!),"")</f>
        <v>#REF!</v>
      </c>
      <c r="AK15" s="62" t="e">
        <f>IF(AND('Mapa final'!#REF!="Muy Alta",'Mapa final'!#REF!="Catastrófico"),CONCATENATE("R10C",'Mapa final'!#REF!),"")</f>
        <v>#REF!</v>
      </c>
      <c r="AL15" s="62" t="e">
        <f>IF(AND('Mapa final'!#REF!="Muy Alta",'Mapa final'!#REF!="Catastrófico"),CONCATENATE("R10C",'Mapa final'!#REF!),"")</f>
        <v>#REF!</v>
      </c>
      <c r="AM15" s="63" t="e">
        <f>IF(AND('Mapa final'!#REF!="Muy Alta",'Mapa final'!#REF!="Catastrófico"),CONCATENATE("R10C",'Mapa final'!#REF!),"")</f>
        <v>#REF!</v>
      </c>
      <c r="AN15" s="83"/>
      <c r="AO15" s="388"/>
      <c r="AP15" s="389"/>
      <c r="AQ15" s="389"/>
      <c r="AR15" s="389"/>
      <c r="AS15" s="389"/>
      <c r="AT15" s="39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80"/>
      <c r="C16" s="280"/>
      <c r="D16" s="281"/>
      <c r="E16" s="375" t="s">
        <v>115</v>
      </c>
      <c r="F16" s="376"/>
      <c r="G16" s="376"/>
      <c r="H16" s="376"/>
      <c r="I16" s="376"/>
      <c r="J16" s="64" t="str">
        <f ca="1">IF(AND('Mapa final'!$Y$15="Alta",'Mapa final'!$AA$15="Leve"),CONCATENATE("R1C",'Mapa final'!$O$15),"")</f>
        <v/>
      </c>
      <c r="K16" s="65" t="str">
        <f ca="1">IF(AND('Mapa final'!$Y$17="Alta",'Mapa final'!$AA$17="Leve"),CONCATENATE("R1C",'Mapa final'!$O$17),"")</f>
        <v/>
      </c>
      <c r="L16" s="65" t="e">
        <f>IF(AND('Mapa final'!#REF!="Alta",'Mapa final'!#REF!="Leve"),CONCATENATE("R1C",'Mapa final'!#REF!),"")</f>
        <v>#REF!</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 ca="1">IF(AND('Mapa final'!$Y$15="Alta",'Mapa final'!$AA$15="Menor"),CONCATENATE("R1C",'Mapa final'!$O$15),"")</f>
        <v/>
      </c>
      <c r="Q16" s="65" t="str">
        <f ca="1">IF(AND('Mapa final'!$Y$17="Alta",'Mapa final'!$AA$17="Menor"),CONCATENATE("R1C",'Mapa final'!$O$17),"")</f>
        <v/>
      </c>
      <c r="R16" s="65" t="e">
        <f>IF(AND('Mapa final'!#REF!="Alta",'Mapa final'!#REF!="Menor"),CONCATENATE("R1C",'Mapa final'!#REF!),"")</f>
        <v>#REF!</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 ca="1">IF(AND('Mapa final'!$Y$15="Alta",'Mapa final'!$AA$15="Moderado"),CONCATENATE("R1C",'Mapa final'!$O$15),"")</f>
        <v/>
      </c>
      <c r="W16" s="47" t="str">
        <f ca="1">IF(AND('Mapa final'!$Y$17="Alta",'Mapa final'!$AA$17="Moderado"),CONCATENATE("R1C",'Mapa final'!$O$17),"")</f>
        <v/>
      </c>
      <c r="X16" s="47" t="e">
        <f>IF(AND('Mapa final'!#REF!="Alta",'Mapa final'!#REF!="Moderado"),CONCATENATE("R1C",'Mapa final'!#REF!),"")</f>
        <v>#REF!</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 ca="1">IF(AND('Mapa final'!$Y$15="Alta",'Mapa final'!$AA$15="Mayor"),CONCATENATE("R1C",'Mapa final'!$O$15),"")</f>
        <v/>
      </c>
      <c r="AC16" s="47" t="str">
        <f ca="1">IF(AND('Mapa final'!$Y$17="Alta",'Mapa final'!$AA$17="Mayor"),CONCATENATE("R1C",'Mapa final'!$O$17),"")</f>
        <v/>
      </c>
      <c r="AD16" s="47" t="e">
        <f>IF(AND('Mapa final'!#REF!="Alta",'Mapa final'!#REF!="Mayor"),CONCATENATE("R1C",'Mapa final'!#REF!),"")</f>
        <v>#REF!</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 ca="1">IF(AND('Mapa final'!$Y$15="Alta",'Mapa final'!$AA$15="Catastrófico"),CONCATENATE("R1C",'Mapa final'!$O$15),"")</f>
        <v/>
      </c>
      <c r="AI16" s="50" t="str">
        <f ca="1">IF(AND('Mapa final'!$Y$17="Alta",'Mapa final'!$AA$17="Catastrófico"),CONCATENATE("R1C",'Mapa final'!$O$17),"")</f>
        <v/>
      </c>
      <c r="AJ16" s="50" t="e">
        <f>IF(AND('Mapa final'!#REF!="Alta",'Mapa final'!#REF!="Catastrófico"),CONCATENATE("R1C",'Mapa final'!#REF!),"")</f>
        <v>#REF!</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366" t="s">
        <v>80</v>
      </c>
      <c r="AP16" s="367"/>
      <c r="AQ16" s="367"/>
      <c r="AR16" s="367"/>
      <c r="AS16" s="367"/>
      <c r="AT16" s="36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80"/>
      <c r="C17" s="280"/>
      <c r="D17" s="281"/>
      <c r="E17" s="377"/>
      <c r="F17" s="378"/>
      <c r="G17" s="378"/>
      <c r="H17" s="378"/>
      <c r="I17" s="378"/>
      <c r="J17" s="67" t="e">
        <f>IF(AND('Mapa final'!#REF!="Alta",'Mapa final'!#REF!="Leve"),CONCATENATE("R2C",'Mapa final'!#REF!),"")</f>
        <v>#REF!</v>
      </c>
      <c r="K17" s="68" t="e">
        <f>IF(AND('Mapa final'!#REF!="Alta",'Mapa final'!#REF!="Leve"),CONCATENATE("R2C",'Mapa final'!#REF!),"")</f>
        <v>#REF!</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e">
        <f>IF(AND('Mapa final'!#REF!="Alta",'Mapa final'!#REF!="Menor"),CONCATENATE("R2C",'Mapa final'!#REF!),"")</f>
        <v>#REF!</v>
      </c>
      <c r="Q17" s="68" t="e">
        <f>IF(AND('Mapa final'!#REF!="Alta",'Mapa final'!#REF!="Menor"),CONCATENATE("R2C",'Mapa final'!#REF!),"")</f>
        <v>#REF!</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e">
        <f>IF(AND('Mapa final'!#REF!="Alta",'Mapa final'!#REF!="Moderado"),CONCATENATE("R2C",'Mapa final'!#REF!),"")</f>
        <v>#REF!</v>
      </c>
      <c r="W17" s="53" t="e">
        <f>IF(AND('Mapa final'!#REF!="Alta",'Mapa final'!#REF!="Moderado"),CONCATENATE("R2C",'Mapa final'!#REF!),"")</f>
        <v>#REF!</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e">
        <f>IF(AND('Mapa final'!#REF!="Alta",'Mapa final'!#REF!="Mayor"),CONCATENATE("R2C",'Mapa final'!#REF!),"")</f>
        <v>#REF!</v>
      </c>
      <c r="AC17" s="53" t="e">
        <f>IF(AND('Mapa final'!#REF!="Alta",'Mapa final'!#REF!="Mayor"),CONCATENATE("R2C",'Mapa final'!#REF!),"")</f>
        <v>#REF!</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e">
        <f>IF(AND('Mapa final'!#REF!="Alta",'Mapa final'!#REF!="Catastrófico"),CONCATENATE("R2C",'Mapa final'!#REF!),"")</f>
        <v>#REF!</v>
      </c>
      <c r="AI17" s="56" t="e">
        <f>IF(AND('Mapa final'!#REF!="Alta",'Mapa final'!#REF!="Catastrófico"),CONCATENATE("R2C",'Mapa final'!#REF!),"")</f>
        <v>#REF!</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69"/>
      <c r="AP17" s="370"/>
      <c r="AQ17" s="370"/>
      <c r="AR17" s="370"/>
      <c r="AS17" s="370"/>
      <c r="AT17" s="37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80"/>
      <c r="C18" s="280"/>
      <c r="D18" s="281"/>
      <c r="E18" s="379"/>
      <c r="F18" s="378"/>
      <c r="G18" s="378"/>
      <c r="H18" s="378"/>
      <c r="I18" s="378"/>
      <c r="J18" s="67" t="e">
        <f>IF(AND('Mapa final'!#REF!="Alta",'Mapa final'!#REF!="Leve"),CONCATENATE("R3C",'Mapa final'!#REF!),"")</f>
        <v>#REF!</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e">
        <f>IF(AND('Mapa final'!#REF!="Alta",'Mapa final'!#REF!="Menor"),CONCATENATE("R3C",'Mapa final'!#REF!),"")</f>
        <v>#REF!</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e">
        <f>IF(AND('Mapa final'!#REF!="Alta",'Mapa final'!#REF!="Moderado"),CONCATENATE("R3C",'Mapa final'!#REF!),"")</f>
        <v>#REF!</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e">
        <f>IF(AND('Mapa final'!#REF!="Alta",'Mapa final'!#REF!="Mayor"),CONCATENATE("R3C",'Mapa final'!#REF!),"")</f>
        <v>#REF!</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e">
        <f>IF(AND('Mapa final'!#REF!="Alta",'Mapa final'!#REF!="Catastrófico"),CONCATENATE("R3C",'Mapa final'!#REF!),"")</f>
        <v>#REF!</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69"/>
      <c r="AP18" s="370"/>
      <c r="AQ18" s="370"/>
      <c r="AR18" s="370"/>
      <c r="AS18" s="370"/>
      <c r="AT18" s="37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80"/>
      <c r="C19" s="280"/>
      <c r="D19" s="281"/>
      <c r="E19" s="379"/>
      <c r="F19" s="378"/>
      <c r="G19" s="378"/>
      <c r="H19" s="378"/>
      <c r="I19" s="378"/>
      <c r="J19" s="67" t="e">
        <f>IF(AND('Mapa final'!#REF!="Alta",'Mapa final'!#REF!="Leve"),CONCATENATE("R4C",'Mapa final'!#REF!),"")</f>
        <v>#REF!</v>
      </c>
      <c r="K19" s="68" t="e">
        <f>IF(AND('Mapa final'!#REF!="Alta",'Mapa final'!#REF!="Leve"),CONCATENATE("R4C",'Mapa final'!#REF!),"")</f>
        <v>#REF!</v>
      </c>
      <c r="L19" s="68" t="e">
        <f>IF(AND('Mapa final'!#REF!="Alta",'Mapa final'!#REF!="Leve"),CONCATENATE("R4C",'Mapa final'!#REF!),"")</f>
        <v>#REF!</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e">
        <f>IF(AND('Mapa final'!#REF!="Alta",'Mapa final'!#REF!="Menor"),CONCATENATE("R4C",'Mapa final'!#REF!),"")</f>
        <v>#REF!</v>
      </c>
      <c r="Q19" s="68" t="e">
        <f>IF(AND('Mapa final'!#REF!="Alta",'Mapa final'!#REF!="Menor"),CONCATENATE("R4C",'Mapa final'!#REF!),"")</f>
        <v>#REF!</v>
      </c>
      <c r="R19" s="68" t="e">
        <f>IF(AND('Mapa final'!#REF!="Alta",'Mapa final'!#REF!="Menor"),CONCATENATE("R4C",'Mapa final'!#REF!),"")</f>
        <v>#REF!</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e">
        <f>IF(AND('Mapa final'!#REF!="Alta",'Mapa final'!#REF!="Moderado"),CONCATENATE("R4C",'Mapa final'!#REF!),"")</f>
        <v>#REF!</v>
      </c>
      <c r="W19" s="53" t="e">
        <f>IF(AND('Mapa final'!#REF!="Alta",'Mapa final'!#REF!="Moderado"),CONCATENATE("R4C",'Mapa final'!#REF!),"")</f>
        <v>#REF!</v>
      </c>
      <c r="X19" s="53" t="e">
        <f>IF(AND('Mapa final'!#REF!="Alta",'Mapa final'!#REF!="Moderado"),CONCATENATE("R4C",'Mapa final'!#REF!),"")</f>
        <v>#REF!</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e">
        <f>IF(AND('Mapa final'!#REF!="Alta",'Mapa final'!#REF!="Mayor"),CONCATENATE("R4C",'Mapa final'!#REF!),"")</f>
        <v>#REF!</v>
      </c>
      <c r="AC19" s="53" t="e">
        <f>IF(AND('Mapa final'!#REF!="Alta",'Mapa final'!#REF!="Mayor"),CONCATENATE("R4C",'Mapa final'!#REF!),"")</f>
        <v>#REF!</v>
      </c>
      <c r="AD19" s="53" t="e">
        <f>IF(AND('Mapa final'!#REF!="Alta",'Mapa final'!#REF!="Mayor"),CONCATENATE("R4C",'Mapa final'!#REF!),"")</f>
        <v>#REF!</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e">
        <f>IF(AND('Mapa final'!#REF!="Alta",'Mapa final'!#REF!="Catastrófico"),CONCATENATE("R4C",'Mapa final'!#REF!),"")</f>
        <v>#REF!</v>
      </c>
      <c r="AI19" s="56" t="e">
        <f>IF(AND('Mapa final'!#REF!="Alta",'Mapa final'!#REF!="Catastrófico"),CONCATENATE("R4C",'Mapa final'!#REF!),"")</f>
        <v>#REF!</v>
      </c>
      <c r="AJ19" s="56" t="e">
        <f>IF(AND('Mapa final'!#REF!="Alta",'Mapa final'!#REF!="Catastrófico"),CONCATENATE("R4C",'Mapa final'!#REF!),"")</f>
        <v>#REF!</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369"/>
      <c r="AP19" s="370"/>
      <c r="AQ19" s="370"/>
      <c r="AR19" s="370"/>
      <c r="AS19" s="370"/>
      <c r="AT19" s="37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80"/>
      <c r="C20" s="280"/>
      <c r="D20" s="281"/>
      <c r="E20" s="379"/>
      <c r="F20" s="378"/>
      <c r="G20" s="378"/>
      <c r="H20" s="378"/>
      <c r="I20" s="378"/>
      <c r="J20" s="67" t="e">
        <f>IF(AND('Mapa final'!#REF!="Alta",'Mapa final'!#REF!="Leve"),CONCATENATE("R5C",'Mapa final'!#REF!),"")</f>
        <v>#REF!</v>
      </c>
      <c r="K20" s="68" t="e">
        <f>IF(AND('Mapa final'!#REF!="Alta",'Mapa final'!#REF!="Leve"),CONCATENATE("R5C",'Mapa final'!#REF!),"")</f>
        <v>#REF!</v>
      </c>
      <c r="L20" s="68" t="e">
        <f>IF(AND('Mapa final'!#REF!="Alta",'Mapa final'!#REF!="Leve"),CONCATENATE("R5C",'Mapa final'!#REF!),"")</f>
        <v>#REF!</v>
      </c>
      <c r="M20" s="68" t="e">
        <f>IF(AND('Mapa final'!#REF!="Alta",'Mapa final'!#REF!="Leve"),CONCATENATE("R5C",'Mapa final'!#REF!),"")</f>
        <v>#REF!</v>
      </c>
      <c r="N20" s="68" t="e">
        <f>IF(AND('Mapa final'!#REF!="Alta",'Mapa final'!#REF!="Leve"),CONCATENATE("R5C",'Mapa final'!#REF!),"")</f>
        <v>#REF!</v>
      </c>
      <c r="O20" s="69" t="e">
        <f>IF(AND('Mapa final'!#REF!="Alta",'Mapa final'!#REF!="Leve"),CONCATENATE("R5C",'Mapa final'!#REF!),"")</f>
        <v>#REF!</v>
      </c>
      <c r="P20" s="67" t="e">
        <f>IF(AND('Mapa final'!#REF!="Alta",'Mapa final'!#REF!="Menor"),CONCATENATE("R5C",'Mapa final'!#REF!),"")</f>
        <v>#REF!</v>
      </c>
      <c r="Q20" s="68" t="e">
        <f>IF(AND('Mapa final'!#REF!="Alta",'Mapa final'!#REF!="Menor"),CONCATENATE("R5C",'Mapa final'!#REF!),"")</f>
        <v>#REF!</v>
      </c>
      <c r="R20" s="68" t="e">
        <f>IF(AND('Mapa final'!#REF!="Alta",'Mapa final'!#REF!="Menor"),CONCATENATE("R5C",'Mapa final'!#REF!),"")</f>
        <v>#REF!</v>
      </c>
      <c r="S20" s="68" t="e">
        <f>IF(AND('Mapa final'!#REF!="Alta",'Mapa final'!#REF!="Menor"),CONCATENATE("R5C",'Mapa final'!#REF!),"")</f>
        <v>#REF!</v>
      </c>
      <c r="T20" s="68" t="e">
        <f>IF(AND('Mapa final'!#REF!="Alta",'Mapa final'!#REF!="Menor"),CONCATENATE("R5C",'Mapa final'!#REF!),"")</f>
        <v>#REF!</v>
      </c>
      <c r="U20" s="69" t="e">
        <f>IF(AND('Mapa final'!#REF!="Alta",'Mapa final'!#REF!="Menor"),CONCATENATE("R5C",'Mapa final'!#REF!),"")</f>
        <v>#REF!</v>
      </c>
      <c r="V20" s="52" t="e">
        <f>IF(AND('Mapa final'!#REF!="Alta",'Mapa final'!#REF!="Moderado"),CONCATENATE("R5C",'Mapa final'!#REF!),"")</f>
        <v>#REF!</v>
      </c>
      <c r="W20" s="53" t="e">
        <f>IF(AND('Mapa final'!#REF!="Alta",'Mapa final'!#REF!="Moderado"),CONCATENATE("R5C",'Mapa final'!#REF!),"")</f>
        <v>#REF!</v>
      </c>
      <c r="X20" s="53" t="e">
        <f>IF(AND('Mapa final'!#REF!="Alta",'Mapa final'!#REF!="Moderado"),CONCATENATE("R5C",'Mapa final'!#REF!),"")</f>
        <v>#REF!</v>
      </c>
      <c r="Y20" s="53" t="e">
        <f>IF(AND('Mapa final'!#REF!="Alta",'Mapa final'!#REF!="Moderado"),CONCATENATE("R5C",'Mapa final'!#REF!),"")</f>
        <v>#REF!</v>
      </c>
      <c r="Z20" s="53" t="e">
        <f>IF(AND('Mapa final'!#REF!="Alta",'Mapa final'!#REF!="Moderado"),CONCATENATE("R5C",'Mapa final'!#REF!),"")</f>
        <v>#REF!</v>
      </c>
      <c r="AA20" s="54" t="e">
        <f>IF(AND('Mapa final'!#REF!="Alta",'Mapa final'!#REF!="Moderado"),CONCATENATE("R5C",'Mapa final'!#REF!),"")</f>
        <v>#REF!</v>
      </c>
      <c r="AB20" s="52" t="e">
        <f>IF(AND('Mapa final'!#REF!="Alta",'Mapa final'!#REF!="Mayor"),CONCATENATE("R5C",'Mapa final'!#REF!),"")</f>
        <v>#REF!</v>
      </c>
      <c r="AC20" s="53" t="e">
        <f>IF(AND('Mapa final'!#REF!="Alta",'Mapa final'!#REF!="Mayor"),CONCATENATE("R5C",'Mapa final'!#REF!),"")</f>
        <v>#REF!</v>
      </c>
      <c r="AD20" s="53" t="e">
        <f>IF(AND('Mapa final'!#REF!="Alta",'Mapa final'!#REF!="Mayor"),CONCATENATE("R5C",'Mapa final'!#REF!),"")</f>
        <v>#REF!</v>
      </c>
      <c r="AE20" s="53" t="e">
        <f>IF(AND('Mapa final'!#REF!="Alta",'Mapa final'!#REF!="Mayor"),CONCATENATE("R5C",'Mapa final'!#REF!),"")</f>
        <v>#REF!</v>
      </c>
      <c r="AF20" s="53" t="e">
        <f>IF(AND('Mapa final'!#REF!="Alta",'Mapa final'!#REF!="Mayor"),CONCATENATE("R5C",'Mapa final'!#REF!),"")</f>
        <v>#REF!</v>
      </c>
      <c r="AG20" s="54" t="e">
        <f>IF(AND('Mapa final'!#REF!="Alta",'Mapa final'!#REF!="Mayor"),CONCATENATE("R5C",'Mapa final'!#REF!),"")</f>
        <v>#REF!</v>
      </c>
      <c r="AH20" s="55" t="e">
        <f>IF(AND('Mapa final'!#REF!="Alta",'Mapa final'!#REF!="Catastrófico"),CONCATENATE("R5C",'Mapa final'!#REF!),"")</f>
        <v>#REF!</v>
      </c>
      <c r="AI20" s="56" t="e">
        <f>IF(AND('Mapa final'!#REF!="Alta",'Mapa final'!#REF!="Catastrófico"),CONCATENATE("R5C",'Mapa final'!#REF!),"")</f>
        <v>#REF!</v>
      </c>
      <c r="AJ20" s="56" t="e">
        <f>IF(AND('Mapa final'!#REF!="Alta",'Mapa final'!#REF!="Catastrófico"),CONCATENATE("R5C",'Mapa final'!#REF!),"")</f>
        <v>#REF!</v>
      </c>
      <c r="AK20" s="56" t="e">
        <f>IF(AND('Mapa final'!#REF!="Alta",'Mapa final'!#REF!="Catastrófico"),CONCATENATE("R5C",'Mapa final'!#REF!),"")</f>
        <v>#REF!</v>
      </c>
      <c r="AL20" s="56" t="e">
        <f>IF(AND('Mapa final'!#REF!="Alta",'Mapa final'!#REF!="Catastrófico"),CONCATENATE("R5C",'Mapa final'!#REF!),"")</f>
        <v>#REF!</v>
      </c>
      <c r="AM20" s="57" t="e">
        <f>IF(AND('Mapa final'!#REF!="Alta",'Mapa final'!#REF!="Catastrófico"),CONCATENATE("R5C",'Mapa final'!#REF!),"")</f>
        <v>#REF!</v>
      </c>
      <c r="AN20" s="83"/>
      <c r="AO20" s="369"/>
      <c r="AP20" s="370"/>
      <c r="AQ20" s="370"/>
      <c r="AR20" s="370"/>
      <c r="AS20" s="370"/>
      <c r="AT20" s="37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80"/>
      <c r="C21" s="280"/>
      <c r="D21" s="281"/>
      <c r="E21" s="379"/>
      <c r="F21" s="378"/>
      <c r="G21" s="378"/>
      <c r="H21" s="378"/>
      <c r="I21" s="378"/>
      <c r="J21" s="67" t="e">
        <f>IF(AND('Mapa final'!#REF!="Alta",'Mapa final'!#REF!="Leve"),CONCATENATE("R6C",'Mapa final'!#REF!),"")</f>
        <v>#REF!</v>
      </c>
      <c r="K21" s="68" t="e">
        <f>IF(AND('Mapa final'!#REF!="Alta",'Mapa final'!#REF!="Leve"),CONCATENATE("R6C",'Mapa final'!#REF!),"")</f>
        <v>#REF!</v>
      </c>
      <c r="L21" s="68" t="e">
        <f>IF(AND('Mapa final'!#REF!="Alta",'Mapa final'!#REF!="Leve"),CONCATENATE("R6C",'Mapa final'!#REF!),"")</f>
        <v>#REF!</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e">
        <f>IF(AND('Mapa final'!#REF!="Alta",'Mapa final'!#REF!="Menor"),CONCATENATE("R6C",'Mapa final'!#REF!),"")</f>
        <v>#REF!</v>
      </c>
      <c r="Q21" s="68" t="e">
        <f>IF(AND('Mapa final'!#REF!="Alta",'Mapa final'!#REF!="Menor"),CONCATENATE("R6C",'Mapa final'!#REF!),"")</f>
        <v>#REF!</v>
      </c>
      <c r="R21" s="68" t="e">
        <f>IF(AND('Mapa final'!#REF!="Alta",'Mapa final'!#REF!="Menor"),CONCATENATE("R6C",'Mapa final'!#REF!),"")</f>
        <v>#REF!</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2" t="e">
        <f>IF(AND('Mapa final'!#REF!="Alta",'Mapa final'!#REF!="Moderado"),CONCATENATE("R6C",'Mapa final'!#REF!),"")</f>
        <v>#REF!</v>
      </c>
      <c r="W21" s="53" t="e">
        <f>IF(AND('Mapa final'!#REF!="Alta",'Mapa final'!#REF!="Moderado"),CONCATENATE("R6C",'Mapa final'!#REF!),"")</f>
        <v>#REF!</v>
      </c>
      <c r="X21" s="53" t="e">
        <f>IF(AND('Mapa final'!#REF!="Alta",'Mapa final'!#REF!="Moderado"),CONCATENATE("R6C",'Mapa final'!#REF!),"")</f>
        <v>#REF!</v>
      </c>
      <c r="Y21" s="53" t="e">
        <f>IF(AND('Mapa final'!#REF!="Alta",'Mapa final'!#REF!="Moderado"),CONCATENATE("R6C",'Mapa final'!#REF!),"")</f>
        <v>#REF!</v>
      </c>
      <c r="Z21" s="53" t="e">
        <f>IF(AND('Mapa final'!#REF!="Alta",'Mapa final'!#REF!="Moderado"),CONCATENATE("R6C",'Mapa final'!#REF!),"")</f>
        <v>#REF!</v>
      </c>
      <c r="AA21" s="54" t="e">
        <f>IF(AND('Mapa final'!#REF!="Alta",'Mapa final'!#REF!="Moderado"),CONCATENATE("R6C",'Mapa final'!#REF!),"")</f>
        <v>#REF!</v>
      </c>
      <c r="AB21" s="52" t="e">
        <f>IF(AND('Mapa final'!#REF!="Alta",'Mapa final'!#REF!="Mayor"),CONCATENATE("R6C",'Mapa final'!#REF!),"")</f>
        <v>#REF!</v>
      </c>
      <c r="AC21" s="53" t="e">
        <f>IF(AND('Mapa final'!#REF!="Alta",'Mapa final'!#REF!="Mayor"),CONCATENATE("R6C",'Mapa final'!#REF!),"")</f>
        <v>#REF!</v>
      </c>
      <c r="AD21" s="53" t="e">
        <f>IF(AND('Mapa final'!#REF!="Alta",'Mapa final'!#REF!="Mayor"),CONCATENATE("R6C",'Mapa final'!#REF!),"")</f>
        <v>#REF!</v>
      </c>
      <c r="AE21" s="53" t="e">
        <f>IF(AND('Mapa final'!#REF!="Alta",'Mapa final'!#REF!="Mayor"),CONCATENATE("R6C",'Mapa final'!#REF!),"")</f>
        <v>#REF!</v>
      </c>
      <c r="AF21" s="53" t="e">
        <f>IF(AND('Mapa final'!#REF!="Alta",'Mapa final'!#REF!="Mayor"),CONCATENATE("R6C",'Mapa final'!#REF!),"")</f>
        <v>#REF!</v>
      </c>
      <c r="AG21" s="54" t="e">
        <f>IF(AND('Mapa final'!#REF!="Alta",'Mapa final'!#REF!="Mayor"),CONCATENATE("R6C",'Mapa final'!#REF!),"")</f>
        <v>#REF!</v>
      </c>
      <c r="AH21" s="55" t="e">
        <f>IF(AND('Mapa final'!#REF!="Alta",'Mapa final'!#REF!="Catastrófico"),CONCATENATE("R6C",'Mapa final'!#REF!),"")</f>
        <v>#REF!</v>
      </c>
      <c r="AI21" s="56" t="e">
        <f>IF(AND('Mapa final'!#REF!="Alta",'Mapa final'!#REF!="Catastrófico"),CONCATENATE("R6C",'Mapa final'!#REF!),"")</f>
        <v>#REF!</v>
      </c>
      <c r="AJ21" s="56" t="e">
        <f>IF(AND('Mapa final'!#REF!="Alta",'Mapa final'!#REF!="Catastrófico"),CONCATENATE("R6C",'Mapa final'!#REF!),"")</f>
        <v>#REF!</v>
      </c>
      <c r="AK21" s="56" t="e">
        <f>IF(AND('Mapa final'!#REF!="Alta",'Mapa final'!#REF!="Catastrófico"),CONCATENATE("R6C",'Mapa final'!#REF!),"")</f>
        <v>#REF!</v>
      </c>
      <c r="AL21" s="56" t="e">
        <f>IF(AND('Mapa final'!#REF!="Alta",'Mapa final'!#REF!="Catastrófico"),CONCATENATE("R6C",'Mapa final'!#REF!),"")</f>
        <v>#REF!</v>
      </c>
      <c r="AM21" s="57" t="e">
        <f>IF(AND('Mapa final'!#REF!="Alta",'Mapa final'!#REF!="Catastrófico"),CONCATENATE("R6C",'Mapa final'!#REF!),"")</f>
        <v>#REF!</v>
      </c>
      <c r="AN21" s="83"/>
      <c r="AO21" s="369"/>
      <c r="AP21" s="370"/>
      <c r="AQ21" s="370"/>
      <c r="AR21" s="370"/>
      <c r="AS21" s="370"/>
      <c r="AT21" s="37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80"/>
      <c r="C22" s="280"/>
      <c r="D22" s="281"/>
      <c r="E22" s="379"/>
      <c r="F22" s="378"/>
      <c r="G22" s="378"/>
      <c r="H22" s="378"/>
      <c r="I22" s="378"/>
      <c r="J22" s="67" t="e">
        <f>IF(AND('Mapa final'!#REF!="Alta",'Mapa final'!#REF!="Leve"),CONCATENATE("R7C",'Mapa final'!#REF!),"")</f>
        <v>#REF!</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e">
        <f>IF(AND('Mapa final'!#REF!="Alta",'Mapa final'!#REF!="Menor"),CONCATENATE("R7C",'Mapa final'!#REF!),"")</f>
        <v>#REF!</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2" t="e">
        <f>IF(AND('Mapa final'!#REF!="Alta",'Mapa final'!#REF!="Moderado"),CONCATENATE("R7C",'Mapa final'!#REF!),"")</f>
        <v>#REF!</v>
      </c>
      <c r="W22" s="53" t="e">
        <f>IF(AND('Mapa final'!#REF!="Alta",'Mapa final'!#REF!="Moderado"),CONCATENATE("R7C",'Mapa final'!#REF!),"")</f>
        <v>#REF!</v>
      </c>
      <c r="X22" s="53" t="e">
        <f>IF(AND('Mapa final'!#REF!="Alta",'Mapa final'!#REF!="Moderado"),CONCATENATE("R7C",'Mapa final'!#REF!),"")</f>
        <v>#REF!</v>
      </c>
      <c r="Y22" s="53" t="e">
        <f>IF(AND('Mapa final'!#REF!="Alta",'Mapa final'!#REF!="Moderado"),CONCATENATE("R7C",'Mapa final'!#REF!),"")</f>
        <v>#REF!</v>
      </c>
      <c r="Z22" s="53" t="e">
        <f>IF(AND('Mapa final'!#REF!="Alta",'Mapa final'!#REF!="Moderado"),CONCATENATE("R7C",'Mapa final'!#REF!),"")</f>
        <v>#REF!</v>
      </c>
      <c r="AA22" s="54" t="e">
        <f>IF(AND('Mapa final'!#REF!="Alta",'Mapa final'!#REF!="Moderado"),CONCATENATE("R7C",'Mapa final'!#REF!),"")</f>
        <v>#REF!</v>
      </c>
      <c r="AB22" s="52" t="e">
        <f>IF(AND('Mapa final'!#REF!="Alta",'Mapa final'!#REF!="Mayor"),CONCATENATE("R7C",'Mapa final'!#REF!),"")</f>
        <v>#REF!</v>
      </c>
      <c r="AC22" s="53" t="e">
        <f>IF(AND('Mapa final'!#REF!="Alta",'Mapa final'!#REF!="Mayor"),CONCATENATE("R7C",'Mapa final'!#REF!),"")</f>
        <v>#REF!</v>
      </c>
      <c r="AD22" s="53" t="e">
        <f>IF(AND('Mapa final'!#REF!="Alta",'Mapa final'!#REF!="Mayor"),CONCATENATE("R7C",'Mapa final'!#REF!),"")</f>
        <v>#REF!</v>
      </c>
      <c r="AE22" s="53" t="e">
        <f>IF(AND('Mapa final'!#REF!="Alta",'Mapa final'!#REF!="Mayor"),CONCATENATE("R7C",'Mapa final'!#REF!),"")</f>
        <v>#REF!</v>
      </c>
      <c r="AF22" s="53" t="e">
        <f>IF(AND('Mapa final'!#REF!="Alta",'Mapa final'!#REF!="Mayor"),CONCATENATE("R7C",'Mapa final'!#REF!),"")</f>
        <v>#REF!</v>
      </c>
      <c r="AG22" s="54" t="e">
        <f>IF(AND('Mapa final'!#REF!="Alta",'Mapa final'!#REF!="Mayor"),CONCATENATE("R7C",'Mapa final'!#REF!),"")</f>
        <v>#REF!</v>
      </c>
      <c r="AH22" s="55" t="e">
        <f>IF(AND('Mapa final'!#REF!="Alta",'Mapa final'!#REF!="Catastrófico"),CONCATENATE("R7C",'Mapa final'!#REF!),"")</f>
        <v>#REF!</v>
      </c>
      <c r="AI22" s="56" t="e">
        <f>IF(AND('Mapa final'!#REF!="Alta",'Mapa final'!#REF!="Catastrófico"),CONCATENATE("R7C",'Mapa final'!#REF!),"")</f>
        <v>#REF!</v>
      </c>
      <c r="AJ22" s="56" t="e">
        <f>IF(AND('Mapa final'!#REF!="Alta",'Mapa final'!#REF!="Catastrófico"),CONCATENATE("R7C",'Mapa final'!#REF!),"")</f>
        <v>#REF!</v>
      </c>
      <c r="AK22" s="56" t="e">
        <f>IF(AND('Mapa final'!#REF!="Alta",'Mapa final'!#REF!="Catastrófico"),CONCATENATE("R7C",'Mapa final'!#REF!),"")</f>
        <v>#REF!</v>
      </c>
      <c r="AL22" s="56" t="e">
        <f>IF(AND('Mapa final'!#REF!="Alta",'Mapa final'!#REF!="Catastrófico"),CONCATENATE("R7C",'Mapa final'!#REF!),"")</f>
        <v>#REF!</v>
      </c>
      <c r="AM22" s="57" t="e">
        <f>IF(AND('Mapa final'!#REF!="Alta",'Mapa final'!#REF!="Catastrófico"),CONCATENATE("R7C",'Mapa final'!#REF!),"")</f>
        <v>#REF!</v>
      </c>
      <c r="AN22" s="83"/>
      <c r="AO22" s="369"/>
      <c r="AP22" s="370"/>
      <c r="AQ22" s="370"/>
      <c r="AR22" s="370"/>
      <c r="AS22" s="370"/>
      <c r="AT22" s="37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80"/>
      <c r="C23" s="280"/>
      <c r="D23" s="281"/>
      <c r="E23" s="379"/>
      <c r="F23" s="378"/>
      <c r="G23" s="378"/>
      <c r="H23" s="378"/>
      <c r="I23" s="378"/>
      <c r="J23" s="67" t="e">
        <f>IF(AND('Mapa final'!#REF!="Alta",'Mapa final'!#REF!="Leve"),CONCATENATE("R8C",'Mapa final'!#REF!),"")</f>
        <v>#REF!</v>
      </c>
      <c r="K23" s="68" t="e">
        <f>IF(AND('Mapa final'!#REF!="Alta",'Mapa final'!#REF!="Leve"),CONCATENATE("R8C",'Mapa final'!#REF!),"")</f>
        <v>#REF!</v>
      </c>
      <c r="L23" s="68" t="e">
        <f>IF(AND('Mapa final'!#REF!="Alta",'Mapa final'!#REF!="Leve"),CONCATENATE("R8C",'Mapa final'!#REF!),"")</f>
        <v>#REF!</v>
      </c>
      <c r="M23" s="68" t="e">
        <f>IF(AND('Mapa final'!#REF!="Alta",'Mapa final'!#REF!="Leve"),CONCATENATE("R8C",'Mapa final'!#REF!),"")</f>
        <v>#REF!</v>
      </c>
      <c r="N23" s="68" t="e">
        <f>IF(AND('Mapa final'!#REF!="Alta",'Mapa final'!#REF!="Leve"),CONCATENATE("R8C",'Mapa final'!#REF!),"")</f>
        <v>#REF!</v>
      </c>
      <c r="O23" s="69" t="e">
        <f>IF(AND('Mapa final'!#REF!="Alta",'Mapa final'!#REF!="Leve"),CONCATENATE("R8C",'Mapa final'!#REF!),"")</f>
        <v>#REF!</v>
      </c>
      <c r="P23" s="67" t="e">
        <f>IF(AND('Mapa final'!#REF!="Alta",'Mapa final'!#REF!="Menor"),CONCATENATE("R8C",'Mapa final'!#REF!),"")</f>
        <v>#REF!</v>
      </c>
      <c r="Q23" s="68" t="e">
        <f>IF(AND('Mapa final'!#REF!="Alta",'Mapa final'!#REF!="Menor"),CONCATENATE("R8C",'Mapa final'!#REF!),"")</f>
        <v>#REF!</v>
      </c>
      <c r="R23" s="68" t="e">
        <f>IF(AND('Mapa final'!#REF!="Alta",'Mapa final'!#REF!="Menor"),CONCATENATE("R8C",'Mapa final'!#REF!),"")</f>
        <v>#REF!</v>
      </c>
      <c r="S23" s="68" t="e">
        <f>IF(AND('Mapa final'!#REF!="Alta",'Mapa final'!#REF!="Menor"),CONCATENATE("R8C",'Mapa final'!#REF!),"")</f>
        <v>#REF!</v>
      </c>
      <c r="T23" s="68" t="e">
        <f>IF(AND('Mapa final'!#REF!="Alta",'Mapa final'!#REF!="Menor"),CONCATENATE("R8C",'Mapa final'!#REF!),"")</f>
        <v>#REF!</v>
      </c>
      <c r="U23" s="69" t="e">
        <f>IF(AND('Mapa final'!#REF!="Alta",'Mapa final'!#REF!="Menor"),CONCATENATE("R8C",'Mapa final'!#REF!),"")</f>
        <v>#REF!</v>
      </c>
      <c r="V23" s="52" t="e">
        <f>IF(AND('Mapa final'!#REF!="Alta",'Mapa final'!#REF!="Moderado"),CONCATENATE("R8C",'Mapa final'!#REF!),"")</f>
        <v>#REF!</v>
      </c>
      <c r="W23" s="53" t="e">
        <f>IF(AND('Mapa final'!#REF!="Alta",'Mapa final'!#REF!="Moderado"),CONCATENATE("R8C",'Mapa final'!#REF!),"")</f>
        <v>#REF!</v>
      </c>
      <c r="X23" s="53" t="e">
        <f>IF(AND('Mapa final'!#REF!="Alta",'Mapa final'!#REF!="Moderado"),CONCATENATE("R8C",'Mapa final'!#REF!),"")</f>
        <v>#REF!</v>
      </c>
      <c r="Y23" s="53" t="e">
        <f>IF(AND('Mapa final'!#REF!="Alta",'Mapa final'!#REF!="Moderado"),CONCATENATE("R8C",'Mapa final'!#REF!),"")</f>
        <v>#REF!</v>
      </c>
      <c r="Z23" s="53" t="e">
        <f>IF(AND('Mapa final'!#REF!="Alta",'Mapa final'!#REF!="Moderado"),CONCATENATE("R8C",'Mapa final'!#REF!),"")</f>
        <v>#REF!</v>
      </c>
      <c r="AA23" s="54" t="e">
        <f>IF(AND('Mapa final'!#REF!="Alta",'Mapa final'!#REF!="Moderado"),CONCATENATE("R8C",'Mapa final'!#REF!),"")</f>
        <v>#REF!</v>
      </c>
      <c r="AB23" s="52" t="e">
        <f>IF(AND('Mapa final'!#REF!="Alta",'Mapa final'!#REF!="Mayor"),CONCATENATE("R8C",'Mapa final'!#REF!),"")</f>
        <v>#REF!</v>
      </c>
      <c r="AC23" s="53" t="e">
        <f>IF(AND('Mapa final'!#REF!="Alta",'Mapa final'!#REF!="Mayor"),CONCATENATE("R8C",'Mapa final'!#REF!),"")</f>
        <v>#REF!</v>
      </c>
      <c r="AD23" s="53" t="e">
        <f>IF(AND('Mapa final'!#REF!="Alta",'Mapa final'!#REF!="Mayor"),CONCATENATE("R8C",'Mapa final'!#REF!),"")</f>
        <v>#REF!</v>
      </c>
      <c r="AE23" s="53" t="e">
        <f>IF(AND('Mapa final'!#REF!="Alta",'Mapa final'!#REF!="Mayor"),CONCATENATE("R8C",'Mapa final'!#REF!),"")</f>
        <v>#REF!</v>
      </c>
      <c r="AF23" s="53" t="e">
        <f>IF(AND('Mapa final'!#REF!="Alta",'Mapa final'!#REF!="Mayor"),CONCATENATE("R8C",'Mapa final'!#REF!),"")</f>
        <v>#REF!</v>
      </c>
      <c r="AG23" s="54" t="e">
        <f>IF(AND('Mapa final'!#REF!="Alta",'Mapa final'!#REF!="Mayor"),CONCATENATE("R8C",'Mapa final'!#REF!),"")</f>
        <v>#REF!</v>
      </c>
      <c r="AH23" s="55" t="e">
        <f>IF(AND('Mapa final'!#REF!="Alta",'Mapa final'!#REF!="Catastrófico"),CONCATENATE("R8C",'Mapa final'!#REF!),"")</f>
        <v>#REF!</v>
      </c>
      <c r="AI23" s="56" t="e">
        <f>IF(AND('Mapa final'!#REF!="Alta",'Mapa final'!#REF!="Catastrófico"),CONCATENATE("R8C",'Mapa final'!#REF!),"")</f>
        <v>#REF!</v>
      </c>
      <c r="AJ23" s="56" t="e">
        <f>IF(AND('Mapa final'!#REF!="Alta",'Mapa final'!#REF!="Catastrófico"),CONCATENATE("R8C",'Mapa final'!#REF!),"")</f>
        <v>#REF!</v>
      </c>
      <c r="AK23" s="56" t="e">
        <f>IF(AND('Mapa final'!#REF!="Alta",'Mapa final'!#REF!="Catastrófico"),CONCATENATE("R8C",'Mapa final'!#REF!),"")</f>
        <v>#REF!</v>
      </c>
      <c r="AL23" s="56" t="e">
        <f>IF(AND('Mapa final'!#REF!="Alta",'Mapa final'!#REF!="Catastrófico"),CONCATENATE("R8C",'Mapa final'!#REF!),"")</f>
        <v>#REF!</v>
      </c>
      <c r="AM23" s="57" t="e">
        <f>IF(AND('Mapa final'!#REF!="Alta",'Mapa final'!#REF!="Catastrófico"),CONCATENATE("R8C",'Mapa final'!#REF!),"")</f>
        <v>#REF!</v>
      </c>
      <c r="AN23" s="83"/>
      <c r="AO23" s="369"/>
      <c r="AP23" s="370"/>
      <c r="AQ23" s="370"/>
      <c r="AR23" s="370"/>
      <c r="AS23" s="370"/>
      <c r="AT23" s="37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80"/>
      <c r="C24" s="280"/>
      <c r="D24" s="281"/>
      <c r="E24" s="379"/>
      <c r="F24" s="378"/>
      <c r="G24" s="378"/>
      <c r="H24" s="378"/>
      <c r="I24" s="378"/>
      <c r="J24" s="67" t="e">
        <f>IF(AND('Mapa final'!#REF!="Alta",'Mapa final'!#REF!="Leve"),CONCATENATE("R9C",'Mapa final'!#REF!),"")</f>
        <v>#REF!</v>
      </c>
      <c r="K24" s="68" t="e">
        <f>IF(AND('Mapa final'!#REF!="Alta",'Mapa final'!#REF!="Leve"),CONCATENATE("R9C",'Mapa final'!#REF!),"")</f>
        <v>#REF!</v>
      </c>
      <c r="L24" s="68" t="e">
        <f>IF(AND('Mapa final'!#REF!="Alta",'Mapa final'!#REF!="Leve"),CONCATENATE("R9C",'Mapa final'!#REF!),"")</f>
        <v>#REF!</v>
      </c>
      <c r="M24" s="68" t="e">
        <f>IF(AND('Mapa final'!#REF!="Alta",'Mapa final'!#REF!="Leve"),CONCATENATE("R9C",'Mapa final'!#REF!),"")</f>
        <v>#REF!</v>
      </c>
      <c r="N24" s="68" t="e">
        <f>IF(AND('Mapa final'!#REF!="Alta",'Mapa final'!#REF!="Leve"),CONCATENATE("R9C",'Mapa final'!#REF!),"")</f>
        <v>#REF!</v>
      </c>
      <c r="O24" s="69" t="e">
        <f>IF(AND('Mapa final'!#REF!="Alta",'Mapa final'!#REF!="Leve"),CONCATENATE("R9C",'Mapa final'!#REF!),"")</f>
        <v>#REF!</v>
      </c>
      <c r="P24" s="67" t="e">
        <f>IF(AND('Mapa final'!#REF!="Alta",'Mapa final'!#REF!="Menor"),CONCATENATE("R9C",'Mapa final'!#REF!),"")</f>
        <v>#REF!</v>
      </c>
      <c r="Q24" s="68" t="e">
        <f>IF(AND('Mapa final'!#REF!="Alta",'Mapa final'!#REF!="Menor"),CONCATENATE("R9C",'Mapa final'!#REF!),"")</f>
        <v>#REF!</v>
      </c>
      <c r="R24" s="68" t="e">
        <f>IF(AND('Mapa final'!#REF!="Alta",'Mapa final'!#REF!="Menor"),CONCATENATE("R9C",'Mapa final'!#REF!),"")</f>
        <v>#REF!</v>
      </c>
      <c r="S24" s="68" t="e">
        <f>IF(AND('Mapa final'!#REF!="Alta",'Mapa final'!#REF!="Menor"),CONCATENATE("R9C",'Mapa final'!#REF!),"")</f>
        <v>#REF!</v>
      </c>
      <c r="T24" s="68" t="e">
        <f>IF(AND('Mapa final'!#REF!="Alta",'Mapa final'!#REF!="Menor"),CONCATENATE("R9C",'Mapa final'!#REF!),"")</f>
        <v>#REF!</v>
      </c>
      <c r="U24" s="69" t="e">
        <f>IF(AND('Mapa final'!#REF!="Alta",'Mapa final'!#REF!="Menor"),CONCATENATE("R9C",'Mapa final'!#REF!),"")</f>
        <v>#REF!</v>
      </c>
      <c r="V24" s="52" t="e">
        <f>IF(AND('Mapa final'!#REF!="Alta",'Mapa final'!#REF!="Moderado"),CONCATENATE("R9C",'Mapa final'!#REF!),"")</f>
        <v>#REF!</v>
      </c>
      <c r="W24" s="53" t="e">
        <f>IF(AND('Mapa final'!#REF!="Alta",'Mapa final'!#REF!="Moderado"),CONCATENATE("R9C",'Mapa final'!#REF!),"")</f>
        <v>#REF!</v>
      </c>
      <c r="X24" s="53" t="e">
        <f>IF(AND('Mapa final'!#REF!="Alta",'Mapa final'!#REF!="Moderado"),CONCATENATE("R9C",'Mapa final'!#REF!),"")</f>
        <v>#REF!</v>
      </c>
      <c r="Y24" s="53" t="e">
        <f>IF(AND('Mapa final'!#REF!="Alta",'Mapa final'!#REF!="Moderado"),CONCATENATE("R9C",'Mapa final'!#REF!),"")</f>
        <v>#REF!</v>
      </c>
      <c r="Z24" s="53" t="e">
        <f>IF(AND('Mapa final'!#REF!="Alta",'Mapa final'!#REF!="Moderado"),CONCATENATE("R9C",'Mapa final'!#REF!),"")</f>
        <v>#REF!</v>
      </c>
      <c r="AA24" s="54" t="e">
        <f>IF(AND('Mapa final'!#REF!="Alta",'Mapa final'!#REF!="Moderado"),CONCATENATE("R9C",'Mapa final'!#REF!),"")</f>
        <v>#REF!</v>
      </c>
      <c r="AB24" s="52" t="e">
        <f>IF(AND('Mapa final'!#REF!="Alta",'Mapa final'!#REF!="Mayor"),CONCATENATE("R9C",'Mapa final'!#REF!),"")</f>
        <v>#REF!</v>
      </c>
      <c r="AC24" s="53" t="e">
        <f>IF(AND('Mapa final'!#REF!="Alta",'Mapa final'!#REF!="Mayor"),CONCATENATE("R9C",'Mapa final'!#REF!),"")</f>
        <v>#REF!</v>
      </c>
      <c r="AD24" s="53" t="e">
        <f>IF(AND('Mapa final'!#REF!="Alta",'Mapa final'!#REF!="Mayor"),CONCATENATE("R9C",'Mapa final'!#REF!),"")</f>
        <v>#REF!</v>
      </c>
      <c r="AE24" s="53" t="e">
        <f>IF(AND('Mapa final'!#REF!="Alta",'Mapa final'!#REF!="Mayor"),CONCATENATE("R9C",'Mapa final'!#REF!),"")</f>
        <v>#REF!</v>
      </c>
      <c r="AF24" s="53" t="e">
        <f>IF(AND('Mapa final'!#REF!="Alta",'Mapa final'!#REF!="Mayor"),CONCATENATE("R9C",'Mapa final'!#REF!),"")</f>
        <v>#REF!</v>
      </c>
      <c r="AG24" s="54" t="e">
        <f>IF(AND('Mapa final'!#REF!="Alta",'Mapa final'!#REF!="Mayor"),CONCATENATE("R9C",'Mapa final'!#REF!),"")</f>
        <v>#REF!</v>
      </c>
      <c r="AH24" s="55" t="e">
        <f>IF(AND('Mapa final'!#REF!="Alta",'Mapa final'!#REF!="Catastrófico"),CONCATENATE("R9C",'Mapa final'!#REF!),"")</f>
        <v>#REF!</v>
      </c>
      <c r="AI24" s="56" t="e">
        <f>IF(AND('Mapa final'!#REF!="Alta",'Mapa final'!#REF!="Catastrófico"),CONCATENATE("R9C",'Mapa final'!#REF!),"")</f>
        <v>#REF!</v>
      </c>
      <c r="AJ24" s="56" t="e">
        <f>IF(AND('Mapa final'!#REF!="Alta",'Mapa final'!#REF!="Catastrófico"),CONCATENATE("R9C",'Mapa final'!#REF!),"")</f>
        <v>#REF!</v>
      </c>
      <c r="AK24" s="56" t="e">
        <f>IF(AND('Mapa final'!#REF!="Alta",'Mapa final'!#REF!="Catastrófico"),CONCATENATE("R9C",'Mapa final'!#REF!),"")</f>
        <v>#REF!</v>
      </c>
      <c r="AL24" s="56" t="e">
        <f>IF(AND('Mapa final'!#REF!="Alta",'Mapa final'!#REF!="Catastrófico"),CONCATENATE("R9C",'Mapa final'!#REF!),"")</f>
        <v>#REF!</v>
      </c>
      <c r="AM24" s="57" t="e">
        <f>IF(AND('Mapa final'!#REF!="Alta",'Mapa final'!#REF!="Catastrófico"),CONCATENATE("R9C",'Mapa final'!#REF!),"")</f>
        <v>#REF!</v>
      </c>
      <c r="AN24" s="83"/>
      <c r="AO24" s="369"/>
      <c r="AP24" s="370"/>
      <c r="AQ24" s="370"/>
      <c r="AR24" s="370"/>
      <c r="AS24" s="370"/>
      <c r="AT24" s="37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80"/>
      <c r="C25" s="280"/>
      <c r="D25" s="281"/>
      <c r="E25" s="380"/>
      <c r="F25" s="381"/>
      <c r="G25" s="381"/>
      <c r="H25" s="381"/>
      <c r="I25" s="381"/>
      <c r="J25" s="70" t="e">
        <f>IF(AND('Mapa final'!#REF!="Alta",'Mapa final'!#REF!="Leve"),CONCATENATE("R10C",'Mapa final'!#REF!),"")</f>
        <v>#REF!</v>
      </c>
      <c r="K25" s="71" t="e">
        <f>IF(AND('Mapa final'!#REF!="Alta",'Mapa final'!#REF!="Leve"),CONCATENATE("R10C",'Mapa final'!#REF!),"")</f>
        <v>#REF!</v>
      </c>
      <c r="L25" s="71" t="e">
        <f>IF(AND('Mapa final'!#REF!="Alta",'Mapa final'!#REF!="Leve"),CONCATENATE("R10C",'Mapa final'!#REF!),"")</f>
        <v>#REF!</v>
      </c>
      <c r="M25" s="71" t="e">
        <f>IF(AND('Mapa final'!#REF!="Alta",'Mapa final'!#REF!="Leve"),CONCATENATE("R10C",'Mapa final'!#REF!),"")</f>
        <v>#REF!</v>
      </c>
      <c r="N25" s="71" t="e">
        <f>IF(AND('Mapa final'!#REF!="Alta",'Mapa final'!#REF!="Leve"),CONCATENATE("R10C",'Mapa final'!#REF!),"")</f>
        <v>#REF!</v>
      </c>
      <c r="O25" s="72" t="e">
        <f>IF(AND('Mapa final'!#REF!="Alta",'Mapa final'!#REF!="Leve"),CONCATENATE("R10C",'Mapa final'!#REF!),"")</f>
        <v>#REF!</v>
      </c>
      <c r="P25" s="70" t="e">
        <f>IF(AND('Mapa final'!#REF!="Alta",'Mapa final'!#REF!="Menor"),CONCATENATE("R10C",'Mapa final'!#REF!),"")</f>
        <v>#REF!</v>
      </c>
      <c r="Q25" s="71" t="e">
        <f>IF(AND('Mapa final'!#REF!="Alta",'Mapa final'!#REF!="Menor"),CONCATENATE("R10C",'Mapa final'!#REF!),"")</f>
        <v>#REF!</v>
      </c>
      <c r="R25" s="71" t="e">
        <f>IF(AND('Mapa final'!#REF!="Alta",'Mapa final'!#REF!="Menor"),CONCATENATE("R10C",'Mapa final'!#REF!),"")</f>
        <v>#REF!</v>
      </c>
      <c r="S25" s="71" t="e">
        <f>IF(AND('Mapa final'!#REF!="Alta",'Mapa final'!#REF!="Menor"),CONCATENATE("R10C",'Mapa final'!#REF!),"")</f>
        <v>#REF!</v>
      </c>
      <c r="T25" s="71" t="e">
        <f>IF(AND('Mapa final'!#REF!="Alta",'Mapa final'!#REF!="Menor"),CONCATENATE("R10C",'Mapa final'!#REF!),"")</f>
        <v>#REF!</v>
      </c>
      <c r="U25" s="72" t="e">
        <f>IF(AND('Mapa final'!#REF!="Alta",'Mapa final'!#REF!="Menor"),CONCATENATE("R10C",'Mapa final'!#REF!),"")</f>
        <v>#REF!</v>
      </c>
      <c r="V25" s="58" t="e">
        <f>IF(AND('Mapa final'!#REF!="Alta",'Mapa final'!#REF!="Moderado"),CONCATENATE("R10C",'Mapa final'!#REF!),"")</f>
        <v>#REF!</v>
      </c>
      <c r="W25" s="59" t="e">
        <f>IF(AND('Mapa final'!#REF!="Alta",'Mapa final'!#REF!="Moderado"),CONCATENATE("R10C",'Mapa final'!#REF!),"")</f>
        <v>#REF!</v>
      </c>
      <c r="X25" s="59" t="e">
        <f>IF(AND('Mapa final'!#REF!="Alta",'Mapa final'!#REF!="Moderado"),CONCATENATE("R10C",'Mapa final'!#REF!),"")</f>
        <v>#REF!</v>
      </c>
      <c r="Y25" s="59" t="e">
        <f>IF(AND('Mapa final'!#REF!="Alta",'Mapa final'!#REF!="Moderado"),CONCATENATE("R10C",'Mapa final'!#REF!),"")</f>
        <v>#REF!</v>
      </c>
      <c r="Z25" s="59" t="e">
        <f>IF(AND('Mapa final'!#REF!="Alta",'Mapa final'!#REF!="Moderado"),CONCATENATE("R10C",'Mapa final'!#REF!),"")</f>
        <v>#REF!</v>
      </c>
      <c r="AA25" s="60" t="e">
        <f>IF(AND('Mapa final'!#REF!="Alta",'Mapa final'!#REF!="Moderado"),CONCATENATE("R10C",'Mapa final'!#REF!),"")</f>
        <v>#REF!</v>
      </c>
      <c r="AB25" s="58" t="e">
        <f>IF(AND('Mapa final'!#REF!="Alta",'Mapa final'!#REF!="Mayor"),CONCATENATE("R10C",'Mapa final'!#REF!),"")</f>
        <v>#REF!</v>
      </c>
      <c r="AC25" s="59" t="e">
        <f>IF(AND('Mapa final'!#REF!="Alta",'Mapa final'!#REF!="Mayor"),CONCATENATE("R10C",'Mapa final'!#REF!),"")</f>
        <v>#REF!</v>
      </c>
      <c r="AD25" s="59" t="e">
        <f>IF(AND('Mapa final'!#REF!="Alta",'Mapa final'!#REF!="Mayor"),CONCATENATE("R10C",'Mapa final'!#REF!),"")</f>
        <v>#REF!</v>
      </c>
      <c r="AE25" s="59" t="e">
        <f>IF(AND('Mapa final'!#REF!="Alta",'Mapa final'!#REF!="Mayor"),CONCATENATE("R10C",'Mapa final'!#REF!),"")</f>
        <v>#REF!</v>
      </c>
      <c r="AF25" s="59" t="e">
        <f>IF(AND('Mapa final'!#REF!="Alta",'Mapa final'!#REF!="Mayor"),CONCATENATE("R10C",'Mapa final'!#REF!),"")</f>
        <v>#REF!</v>
      </c>
      <c r="AG25" s="60" t="e">
        <f>IF(AND('Mapa final'!#REF!="Alta",'Mapa final'!#REF!="Mayor"),CONCATENATE("R10C",'Mapa final'!#REF!),"")</f>
        <v>#REF!</v>
      </c>
      <c r="AH25" s="61" t="e">
        <f>IF(AND('Mapa final'!#REF!="Alta",'Mapa final'!#REF!="Catastrófico"),CONCATENATE("R10C",'Mapa final'!#REF!),"")</f>
        <v>#REF!</v>
      </c>
      <c r="AI25" s="62" t="e">
        <f>IF(AND('Mapa final'!#REF!="Alta",'Mapa final'!#REF!="Catastrófico"),CONCATENATE("R10C",'Mapa final'!#REF!),"")</f>
        <v>#REF!</v>
      </c>
      <c r="AJ25" s="62" t="e">
        <f>IF(AND('Mapa final'!#REF!="Alta",'Mapa final'!#REF!="Catastrófico"),CONCATENATE("R10C",'Mapa final'!#REF!),"")</f>
        <v>#REF!</v>
      </c>
      <c r="AK25" s="62" t="e">
        <f>IF(AND('Mapa final'!#REF!="Alta",'Mapa final'!#REF!="Catastrófico"),CONCATENATE("R10C",'Mapa final'!#REF!),"")</f>
        <v>#REF!</v>
      </c>
      <c r="AL25" s="62" t="e">
        <f>IF(AND('Mapa final'!#REF!="Alta",'Mapa final'!#REF!="Catastrófico"),CONCATENATE("R10C",'Mapa final'!#REF!),"")</f>
        <v>#REF!</v>
      </c>
      <c r="AM25" s="63" t="e">
        <f>IF(AND('Mapa final'!#REF!="Alta",'Mapa final'!#REF!="Catastrófico"),CONCATENATE("R10C",'Mapa final'!#REF!),"")</f>
        <v>#REF!</v>
      </c>
      <c r="AN25" s="83"/>
      <c r="AO25" s="372"/>
      <c r="AP25" s="373"/>
      <c r="AQ25" s="373"/>
      <c r="AR25" s="373"/>
      <c r="AS25" s="373"/>
      <c r="AT25" s="37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80"/>
      <c r="C26" s="280"/>
      <c r="D26" s="281"/>
      <c r="E26" s="375" t="s">
        <v>117</v>
      </c>
      <c r="F26" s="376"/>
      <c r="G26" s="376"/>
      <c r="H26" s="376"/>
      <c r="I26" s="393"/>
      <c r="J26" s="64" t="str">
        <f ca="1">IF(AND('Mapa final'!$Y$15="Media",'Mapa final'!$AA$15="Leve"),CONCATENATE("R1C",'Mapa final'!$O$15),"")</f>
        <v/>
      </c>
      <c r="K26" s="65" t="str">
        <f ca="1">IF(AND('Mapa final'!$Y$17="Media",'Mapa final'!$AA$17="Leve"),CONCATENATE("R1C",'Mapa final'!$O$17),"")</f>
        <v/>
      </c>
      <c r="L26" s="65" t="e">
        <f>IF(AND('Mapa final'!#REF!="Media",'Mapa final'!#REF!="Leve"),CONCATENATE("R1C",'Mapa final'!#REF!),"")</f>
        <v>#REF!</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 ca="1">IF(AND('Mapa final'!$Y$15="Media",'Mapa final'!$AA$15="Menor"),CONCATENATE("R1C",'Mapa final'!$O$15),"")</f>
        <v/>
      </c>
      <c r="Q26" s="65" t="str">
        <f ca="1">IF(AND('Mapa final'!$Y$17="Media",'Mapa final'!$AA$17="Menor"),CONCATENATE("R1C",'Mapa final'!$O$17),"")</f>
        <v/>
      </c>
      <c r="R26" s="65" t="e">
        <f>IF(AND('Mapa final'!#REF!="Media",'Mapa final'!#REF!="Menor"),CONCATENATE("R1C",'Mapa final'!#REF!),"")</f>
        <v>#REF!</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 ca="1">IF(AND('Mapa final'!$Y$15="Media",'Mapa final'!$AA$15="Moderado"),CONCATENATE("R1C",'Mapa final'!$O$15),"")</f>
        <v/>
      </c>
      <c r="W26" s="65" t="str">
        <f ca="1">IF(AND('Mapa final'!$Y$17="Media",'Mapa final'!$AA$17="Moderado"),CONCATENATE("R1C",'Mapa final'!$O$17),"")</f>
        <v/>
      </c>
      <c r="X26" s="65" t="e">
        <f>IF(AND('Mapa final'!#REF!="Media",'Mapa final'!#REF!="Moderado"),CONCATENATE("R1C",'Mapa final'!#REF!),"")</f>
        <v>#REF!</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 ca="1">IF(AND('Mapa final'!$Y$15="Media",'Mapa final'!$AA$15="Mayor"),CONCATENATE("R1C",'Mapa final'!$O$15),"")</f>
        <v/>
      </c>
      <c r="AC26" s="47" t="str">
        <f ca="1">IF(AND('Mapa final'!$Y$17="Media",'Mapa final'!$AA$17="Mayor"),CONCATENATE("R1C",'Mapa final'!$O$17),"")</f>
        <v/>
      </c>
      <c r="AD26" s="47" t="e">
        <f>IF(AND('Mapa final'!#REF!="Media",'Mapa final'!#REF!="Mayor"),CONCATENATE("R1C",'Mapa final'!#REF!),"")</f>
        <v>#REF!</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 ca="1">IF(AND('Mapa final'!$Y$15="Media",'Mapa final'!$AA$15="Catastrófico"),CONCATENATE("R1C",'Mapa final'!$O$15),"")</f>
        <v/>
      </c>
      <c r="AI26" s="50" t="str">
        <f ca="1">IF(AND('Mapa final'!$Y$17="Media",'Mapa final'!$AA$17="Catastrófico"),CONCATENATE("R1C",'Mapa final'!$O$17),"")</f>
        <v/>
      </c>
      <c r="AJ26" s="50" t="e">
        <f>IF(AND('Mapa final'!#REF!="Media",'Mapa final'!#REF!="Catastrófico"),CONCATENATE("R1C",'Mapa final'!#REF!),"")</f>
        <v>#REF!</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405" t="s">
        <v>81</v>
      </c>
      <c r="AP26" s="406"/>
      <c r="AQ26" s="406"/>
      <c r="AR26" s="406"/>
      <c r="AS26" s="406"/>
      <c r="AT26" s="40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80"/>
      <c r="C27" s="280"/>
      <c r="D27" s="281"/>
      <c r="E27" s="377"/>
      <c r="F27" s="378"/>
      <c r="G27" s="378"/>
      <c r="H27" s="378"/>
      <c r="I27" s="394"/>
      <c r="J27" s="67" t="e">
        <f>IF(AND('Mapa final'!#REF!="Media",'Mapa final'!#REF!="Leve"),CONCATENATE("R2C",'Mapa final'!#REF!),"")</f>
        <v>#REF!</v>
      </c>
      <c r="K27" s="68" t="e">
        <f>IF(AND('Mapa final'!#REF!="Media",'Mapa final'!#REF!="Leve"),CONCATENATE("R2C",'Mapa final'!#REF!),"")</f>
        <v>#REF!</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e">
        <f>IF(AND('Mapa final'!#REF!="Media",'Mapa final'!#REF!="Menor"),CONCATENATE("R2C",'Mapa final'!#REF!),"")</f>
        <v>#REF!</v>
      </c>
      <c r="Q27" s="68" t="e">
        <f>IF(AND('Mapa final'!#REF!="Media",'Mapa final'!#REF!="Menor"),CONCATENATE("R2C",'Mapa final'!#REF!),"")</f>
        <v>#REF!</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e">
        <f>IF(AND('Mapa final'!#REF!="Media",'Mapa final'!#REF!="Moderado"),CONCATENATE("R2C",'Mapa final'!#REF!),"")</f>
        <v>#REF!</v>
      </c>
      <c r="W27" s="68" t="e">
        <f>IF(AND('Mapa final'!#REF!="Media",'Mapa final'!#REF!="Moderado"),CONCATENATE("R2C",'Mapa final'!#REF!),"")</f>
        <v>#REF!</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e">
        <f>IF(AND('Mapa final'!#REF!="Media",'Mapa final'!#REF!="Mayor"),CONCATENATE("R2C",'Mapa final'!#REF!),"")</f>
        <v>#REF!</v>
      </c>
      <c r="AC27" s="53" t="e">
        <f>IF(AND('Mapa final'!#REF!="Media",'Mapa final'!#REF!="Mayor"),CONCATENATE("R2C",'Mapa final'!#REF!),"")</f>
        <v>#REF!</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e">
        <f>IF(AND('Mapa final'!#REF!="Media",'Mapa final'!#REF!="Catastrófico"),CONCATENATE("R2C",'Mapa final'!#REF!),"")</f>
        <v>#REF!</v>
      </c>
      <c r="AI27" s="56" t="e">
        <f>IF(AND('Mapa final'!#REF!="Media",'Mapa final'!#REF!="Catastrófico"),CONCATENATE("R2C",'Mapa final'!#REF!),"")</f>
        <v>#REF!</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408"/>
      <c r="AP27" s="409"/>
      <c r="AQ27" s="409"/>
      <c r="AR27" s="409"/>
      <c r="AS27" s="409"/>
      <c r="AT27" s="41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80"/>
      <c r="C28" s="280"/>
      <c r="D28" s="281"/>
      <c r="E28" s="379"/>
      <c r="F28" s="378"/>
      <c r="G28" s="378"/>
      <c r="H28" s="378"/>
      <c r="I28" s="394"/>
      <c r="J28" s="67" t="e">
        <f>IF(AND('Mapa final'!#REF!="Media",'Mapa final'!#REF!="Leve"),CONCATENATE("R3C",'Mapa final'!#REF!),"")</f>
        <v>#REF!</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e">
        <f>IF(AND('Mapa final'!#REF!="Media",'Mapa final'!#REF!="Menor"),CONCATENATE("R3C",'Mapa final'!#REF!),"")</f>
        <v>#REF!</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e">
        <f>IF(AND('Mapa final'!#REF!="Media",'Mapa final'!#REF!="Moderado"),CONCATENATE("R3C",'Mapa final'!#REF!),"")</f>
        <v>#REF!</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e">
        <f>IF(AND('Mapa final'!#REF!="Media",'Mapa final'!#REF!="Mayor"),CONCATENATE("R3C",'Mapa final'!#REF!),"")</f>
        <v>#REF!</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e">
        <f>IF(AND('Mapa final'!#REF!="Media",'Mapa final'!#REF!="Catastrófico"),CONCATENATE("R3C",'Mapa final'!#REF!),"")</f>
        <v>#REF!</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408"/>
      <c r="AP28" s="409"/>
      <c r="AQ28" s="409"/>
      <c r="AR28" s="409"/>
      <c r="AS28" s="409"/>
      <c r="AT28" s="41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80"/>
      <c r="C29" s="280"/>
      <c r="D29" s="281"/>
      <c r="E29" s="379"/>
      <c r="F29" s="378"/>
      <c r="G29" s="378"/>
      <c r="H29" s="378"/>
      <c r="I29" s="394"/>
      <c r="J29" s="67" t="e">
        <f>IF(AND('Mapa final'!#REF!="Media",'Mapa final'!#REF!="Leve"),CONCATENATE("R4C",'Mapa final'!#REF!),"")</f>
        <v>#REF!</v>
      </c>
      <c r="K29" s="68" t="e">
        <f>IF(AND('Mapa final'!#REF!="Media",'Mapa final'!#REF!="Leve"),CONCATENATE("R4C",'Mapa final'!#REF!),"")</f>
        <v>#REF!</v>
      </c>
      <c r="L29" s="68" t="e">
        <f>IF(AND('Mapa final'!#REF!="Media",'Mapa final'!#REF!="Leve"),CONCATENATE("R4C",'Mapa final'!#REF!),"")</f>
        <v>#REF!</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e">
        <f>IF(AND('Mapa final'!#REF!="Media",'Mapa final'!#REF!="Menor"),CONCATENATE("R4C",'Mapa final'!#REF!),"")</f>
        <v>#REF!</v>
      </c>
      <c r="Q29" s="68" t="e">
        <f>IF(AND('Mapa final'!#REF!="Media",'Mapa final'!#REF!="Menor"),CONCATENATE("R4C",'Mapa final'!#REF!),"")</f>
        <v>#REF!</v>
      </c>
      <c r="R29" s="68" t="e">
        <f>IF(AND('Mapa final'!#REF!="Media",'Mapa final'!#REF!="Menor"),CONCATENATE("R4C",'Mapa final'!#REF!),"")</f>
        <v>#REF!</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e">
        <f>IF(AND('Mapa final'!#REF!="Media",'Mapa final'!#REF!="Moderado"),CONCATENATE("R4C",'Mapa final'!#REF!),"")</f>
        <v>#REF!</v>
      </c>
      <c r="W29" s="68" t="e">
        <f>IF(AND('Mapa final'!#REF!="Media",'Mapa final'!#REF!="Moderado"),CONCATENATE("R4C",'Mapa final'!#REF!),"")</f>
        <v>#REF!</v>
      </c>
      <c r="X29" s="68" t="e">
        <f>IF(AND('Mapa final'!#REF!="Media",'Mapa final'!#REF!="Moderado"),CONCATENATE("R4C",'Mapa final'!#REF!),"")</f>
        <v>#REF!</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e">
        <f>IF(AND('Mapa final'!#REF!="Media",'Mapa final'!#REF!="Mayor"),CONCATENATE("R4C",'Mapa final'!#REF!),"")</f>
        <v>#REF!</v>
      </c>
      <c r="AC29" s="53" t="e">
        <f>IF(AND('Mapa final'!#REF!="Media",'Mapa final'!#REF!="Mayor"),CONCATENATE("R4C",'Mapa final'!#REF!),"")</f>
        <v>#REF!</v>
      </c>
      <c r="AD29" s="53" t="e">
        <f>IF(AND('Mapa final'!#REF!="Media",'Mapa final'!#REF!="Mayor"),CONCATENATE("R4C",'Mapa final'!#REF!),"")</f>
        <v>#REF!</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e">
        <f>IF(AND('Mapa final'!#REF!="Media",'Mapa final'!#REF!="Catastrófico"),CONCATENATE("R4C",'Mapa final'!#REF!),"")</f>
        <v>#REF!</v>
      </c>
      <c r="AI29" s="56" t="e">
        <f>IF(AND('Mapa final'!#REF!="Media",'Mapa final'!#REF!="Catastrófico"),CONCATENATE("R4C",'Mapa final'!#REF!),"")</f>
        <v>#REF!</v>
      </c>
      <c r="AJ29" s="56" t="e">
        <f>IF(AND('Mapa final'!#REF!="Media",'Mapa final'!#REF!="Catastrófico"),CONCATENATE("R4C",'Mapa final'!#REF!),"")</f>
        <v>#REF!</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408"/>
      <c r="AP29" s="409"/>
      <c r="AQ29" s="409"/>
      <c r="AR29" s="409"/>
      <c r="AS29" s="409"/>
      <c r="AT29" s="41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80"/>
      <c r="C30" s="280"/>
      <c r="D30" s="281"/>
      <c r="E30" s="379"/>
      <c r="F30" s="378"/>
      <c r="G30" s="378"/>
      <c r="H30" s="378"/>
      <c r="I30" s="394"/>
      <c r="J30" s="67" t="e">
        <f>IF(AND('Mapa final'!#REF!="Media",'Mapa final'!#REF!="Leve"),CONCATENATE("R5C",'Mapa final'!#REF!),"")</f>
        <v>#REF!</v>
      </c>
      <c r="K30" s="68" t="e">
        <f>IF(AND('Mapa final'!#REF!="Media",'Mapa final'!#REF!="Leve"),CONCATENATE("R5C",'Mapa final'!#REF!),"")</f>
        <v>#REF!</v>
      </c>
      <c r="L30" s="68" t="e">
        <f>IF(AND('Mapa final'!#REF!="Media",'Mapa final'!#REF!="Leve"),CONCATENATE("R5C",'Mapa final'!#REF!),"")</f>
        <v>#REF!</v>
      </c>
      <c r="M30" s="68" t="e">
        <f>IF(AND('Mapa final'!#REF!="Media",'Mapa final'!#REF!="Leve"),CONCATENATE("R5C",'Mapa final'!#REF!),"")</f>
        <v>#REF!</v>
      </c>
      <c r="N30" s="68" t="e">
        <f>IF(AND('Mapa final'!#REF!="Media",'Mapa final'!#REF!="Leve"),CONCATENATE("R5C",'Mapa final'!#REF!),"")</f>
        <v>#REF!</v>
      </c>
      <c r="O30" s="69" t="e">
        <f>IF(AND('Mapa final'!#REF!="Media",'Mapa final'!#REF!="Leve"),CONCATENATE("R5C",'Mapa final'!#REF!),"")</f>
        <v>#REF!</v>
      </c>
      <c r="P30" s="67" t="e">
        <f>IF(AND('Mapa final'!#REF!="Media",'Mapa final'!#REF!="Menor"),CONCATENATE("R5C",'Mapa final'!#REF!),"")</f>
        <v>#REF!</v>
      </c>
      <c r="Q30" s="68" t="e">
        <f>IF(AND('Mapa final'!#REF!="Media",'Mapa final'!#REF!="Menor"),CONCATENATE("R5C",'Mapa final'!#REF!),"")</f>
        <v>#REF!</v>
      </c>
      <c r="R30" s="68" t="e">
        <f>IF(AND('Mapa final'!#REF!="Media",'Mapa final'!#REF!="Menor"),CONCATENATE("R5C",'Mapa final'!#REF!),"")</f>
        <v>#REF!</v>
      </c>
      <c r="S30" s="68" t="e">
        <f>IF(AND('Mapa final'!#REF!="Media",'Mapa final'!#REF!="Menor"),CONCATENATE("R5C",'Mapa final'!#REF!),"")</f>
        <v>#REF!</v>
      </c>
      <c r="T30" s="68" t="e">
        <f>IF(AND('Mapa final'!#REF!="Media",'Mapa final'!#REF!="Menor"),CONCATENATE("R5C",'Mapa final'!#REF!),"")</f>
        <v>#REF!</v>
      </c>
      <c r="U30" s="69" t="e">
        <f>IF(AND('Mapa final'!#REF!="Media",'Mapa final'!#REF!="Menor"),CONCATENATE("R5C",'Mapa final'!#REF!),"")</f>
        <v>#REF!</v>
      </c>
      <c r="V30" s="67" t="e">
        <f>IF(AND('Mapa final'!#REF!="Media",'Mapa final'!#REF!="Moderado"),CONCATENATE("R5C",'Mapa final'!#REF!),"")</f>
        <v>#REF!</v>
      </c>
      <c r="W30" s="68" t="e">
        <f>IF(AND('Mapa final'!#REF!="Media",'Mapa final'!#REF!="Moderado"),CONCATENATE("R5C",'Mapa final'!#REF!),"")</f>
        <v>#REF!</v>
      </c>
      <c r="X30" s="68" t="e">
        <f>IF(AND('Mapa final'!#REF!="Media",'Mapa final'!#REF!="Moderado"),CONCATENATE("R5C",'Mapa final'!#REF!),"")</f>
        <v>#REF!</v>
      </c>
      <c r="Y30" s="68" t="e">
        <f>IF(AND('Mapa final'!#REF!="Media",'Mapa final'!#REF!="Moderado"),CONCATENATE("R5C",'Mapa final'!#REF!),"")</f>
        <v>#REF!</v>
      </c>
      <c r="Z30" s="68" t="e">
        <f>IF(AND('Mapa final'!#REF!="Media",'Mapa final'!#REF!="Moderado"),CONCATENATE("R5C",'Mapa final'!#REF!),"")</f>
        <v>#REF!</v>
      </c>
      <c r="AA30" s="69" t="e">
        <f>IF(AND('Mapa final'!#REF!="Media",'Mapa final'!#REF!="Moderado"),CONCATENATE("R5C",'Mapa final'!#REF!),"")</f>
        <v>#REF!</v>
      </c>
      <c r="AB30" s="52" t="e">
        <f>IF(AND('Mapa final'!#REF!="Media",'Mapa final'!#REF!="Mayor"),CONCATENATE("R5C",'Mapa final'!#REF!),"")</f>
        <v>#REF!</v>
      </c>
      <c r="AC30" s="53" t="e">
        <f>IF(AND('Mapa final'!#REF!="Media",'Mapa final'!#REF!="Mayor"),CONCATENATE("R5C",'Mapa final'!#REF!),"")</f>
        <v>#REF!</v>
      </c>
      <c r="AD30" s="53" t="e">
        <f>IF(AND('Mapa final'!#REF!="Media",'Mapa final'!#REF!="Mayor"),CONCATENATE("R5C",'Mapa final'!#REF!),"")</f>
        <v>#REF!</v>
      </c>
      <c r="AE30" s="53" t="e">
        <f>IF(AND('Mapa final'!#REF!="Media",'Mapa final'!#REF!="Mayor"),CONCATENATE("R5C",'Mapa final'!#REF!),"")</f>
        <v>#REF!</v>
      </c>
      <c r="AF30" s="53" t="e">
        <f>IF(AND('Mapa final'!#REF!="Media",'Mapa final'!#REF!="Mayor"),CONCATENATE("R5C",'Mapa final'!#REF!),"")</f>
        <v>#REF!</v>
      </c>
      <c r="AG30" s="54" t="e">
        <f>IF(AND('Mapa final'!#REF!="Media",'Mapa final'!#REF!="Mayor"),CONCATENATE("R5C",'Mapa final'!#REF!),"")</f>
        <v>#REF!</v>
      </c>
      <c r="AH30" s="55" t="e">
        <f>IF(AND('Mapa final'!#REF!="Media",'Mapa final'!#REF!="Catastrófico"),CONCATENATE("R5C",'Mapa final'!#REF!),"")</f>
        <v>#REF!</v>
      </c>
      <c r="AI30" s="56" t="e">
        <f>IF(AND('Mapa final'!#REF!="Media",'Mapa final'!#REF!="Catastrófico"),CONCATENATE("R5C",'Mapa final'!#REF!),"")</f>
        <v>#REF!</v>
      </c>
      <c r="AJ30" s="56" t="e">
        <f>IF(AND('Mapa final'!#REF!="Media",'Mapa final'!#REF!="Catastrófico"),CONCATENATE("R5C",'Mapa final'!#REF!),"")</f>
        <v>#REF!</v>
      </c>
      <c r="AK30" s="56" t="e">
        <f>IF(AND('Mapa final'!#REF!="Media",'Mapa final'!#REF!="Catastrófico"),CONCATENATE("R5C",'Mapa final'!#REF!),"")</f>
        <v>#REF!</v>
      </c>
      <c r="AL30" s="56" t="e">
        <f>IF(AND('Mapa final'!#REF!="Media",'Mapa final'!#REF!="Catastrófico"),CONCATENATE("R5C",'Mapa final'!#REF!),"")</f>
        <v>#REF!</v>
      </c>
      <c r="AM30" s="57" t="e">
        <f>IF(AND('Mapa final'!#REF!="Media",'Mapa final'!#REF!="Catastrófico"),CONCATENATE("R5C",'Mapa final'!#REF!),"")</f>
        <v>#REF!</v>
      </c>
      <c r="AN30" s="83"/>
      <c r="AO30" s="408"/>
      <c r="AP30" s="409"/>
      <c r="AQ30" s="409"/>
      <c r="AR30" s="409"/>
      <c r="AS30" s="409"/>
      <c r="AT30" s="41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80"/>
      <c r="C31" s="280"/>
      <c r="D31" s="281"/>
      <c r="E31" s="379"/>
      <c r="F31" s="378"/>
      <c r="G31" s="378"/>
      <c r="H31" s="378"/>
      <c r="I31" s="394"/>
      <c r="J31" s="67" t="e">
        <f>IF(AND('Mapa final'!#REF!="Media",'Mapa final'!#REF!="Leve"),CONCATENATE("R6C",'Mapa final'!#REF!),"")</f>
        <v>#REF!</v>
      </c>
      <c r="K31" s="68" t="e">
        <f>IF(AND('Mapa final'!#REF!="Media",'Mapa final'!#REF!="Leve"),CONCATENATE("R6C",'Mapa final'!#REF!),"")</f>
        <v>#REF!</v>
      </c>
      <c r="L31" s="68" t="e">
        <f>IF(AND('Mapa final'!#REF!="Media",'Mapa final'!#REF!="Leve"),CONCATENATE("R6C",'Mapa final'!#REF!),"")</f>
        <v>#REF!</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e">
        <f>IF(AND('Mapa final'!#REF!="Media",'Mapa final'!#REF!="Menor"),CONCATENATE("R6C",'Mapa final'!#REF!),"")</f>
        <v>#REF!</v>
      </c>
      <c r="Q31" s="68" t="e">
        <f>IF(AND('Mapa final'!#REF!="Media",'Mapa final'!#REF!="Menor"),CONCATENATE("R6C",'Mapa final'!#REF!),"")</f>
        <v>#REF!</v>
      </c>
      <c r="R31" s="68" t="e">
        <f>IF(AND('Mapa final'!#REF!="Media",'Mapa final'!#REF!="Menor"),CONCATENATE("R6C",'Mapa final'!#REF!),"")</f>
        <v>#REF!</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e">
        <f>IF(AND('Mapa final'!#REF!="Media",'Mapa final'!#REF!="Moderado"),CONCATENATE("R6C",'Mapa final'!#REF!),"")</f>
        <v>#REF!</v>
      </c>
      <c r="W31" s="68" t="e">
        <f>IF(AND('Mapa final'!#REF!="Media",'Mapa final'!#REF!="Moderado"),CONCATENATE("R6C",'Mapa final'!#REF!),"")</f>
        <v>#REF!</v>
      </c>
      <c r="X31" s="68" t="e">
        <f>IF(AND('Mapa final'!#REF!="Media",'Mapa final'!#REF!="Moderado"),CONCATENATE("R6C",'Mapa final'!#REF!),"")</f>
        <v>#REF!</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2" t="e">
        <f>IF(AND('Mapa final'!#REF!="Media",'Mapa final'!#REF!="Mayor"),CONCATENATE("R6C",'Mapa final'!#REF!),"")</f>
        <v>#REF!</v>
      </c>
      <c r="AC31" s="53" t="e">
        <f>IF(AND('Mapa final'!#REF!="Media",'Mapa final'!#REF!="Mayor"),CONCATENATE("R6C",'Mapa final'!#REF!),"")</f>
        <v>#REF!</v>
      </c>
      <c r="AD31" s="53" t="e">
        <f>IF(AND('Mapa final'!#REF!="Media",'Mapa final'!#REF!="Mayor"),CONCATENATE("R6C",'Mapa final'!#REF!),"")</f>
        <v>#REF!</v>
      </c>
      <c r="AE31" s="53" t="e">
        <f>IF(AND('Mapa final'!#REF!="Media",'Mapa final'!#REF!="Mayor"),CONCATENATE("R6C",'Mapa final'!#REF!),"")</f>
        <v>#REF!</v>
      </c>
      <c r="AF31" s="53" t="e">
        <f>IF(AND('Mapa final'!#REF!="Media",'Mapa final'!#REF!="Mayor"),CONCATENATE("R6C",'Mapa final'!#REF!),"")</f>
        <v>#REF!</v>
      </c>
      <c r="AG31" s="54" t="e">
        <f>IF(AND('Mapa final'!#REF!="Media",'Mapa final'!#REF!="Mayor"),CONCATENATE("R6C",'Mapa final'!#REF!),"")</f>
        <v>#REF!</v>
      </c>
      <c r="AH31" s="55" t="e">
        <f>IF(AND('Mapa final'!#REF!="Media",'Mapa final'!#REF!="Catastrófico"),CONCATENATE("R6C",'Mapa final'!#REF!),"")</f>
        <v>#REF!</v>
      </c>
      <c r="AI31" s="56" t="e">
        <f>IF(AND('Mapa final'!#REF!="Media",'Mapa final'!#REF!="Catastrófico"),CONCATENATE("R6C",'Mapa final'!#REF!),"")</f>
        <v>#REF!</v>
      </c>
      <c r="AJ31" s="56" t="e">
        <f>IF(AND('Mapa final'!#REF!="Media",'Mapa final'!#REF!="Catastrófico"),CONCATENATE("R6C",'Mapa final'!#REF!),"")</f>
        <v>#REF!</v>
      </c>
      <c r="AK31" s="56" t="e">
        <f>IF(AND('Mapa final'!#REF!="Media",'Mapa final'!#REF!="Catastrófico"),CONCATENATE("R6C",'Mapa final'!#REF!),"")</f>
        <v>#REF!</v>
      </c>
      <c r="AL31" s="56" t="e">
        <f>IF(AND('Mapa final'!#REF!="Media",'Mapa final'!#REF!="Catastrófico"),CONCATENATE("R6C",'Mapa final'!#REF!),"")</f>
        <v>#REF!</v>
      </c>
      <c r="AM31" s="57" t="e">
        <f>IF(AND('Mapa final'!#REF!="Media",'Mapa final'!#REF!="Catastrófico"),CONCATENATE("R6C",'Mapa final'!#REF!),"")</f>
        <v>#REF!</v>
      </c>
      <c r="AN31" s="83"/>
      <c r="AO31" s="408"/>
      <c r="AP31" s="409"/>
      <c r="AQ31" s="409"/>
      <c r="AR31" s="409"/>
      <c r="AS31" s="409"/>
      <c r="AT31" s="41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80"/>
      <c r="C32" s="280"/>
      <c r="D32" s="281"/>
      <c r="E32" s="379"/>
      <c r="F32" s="378"/>
      <c r="G32" s="378"/>
      <c r="H32" s="378"/>
      <c r="I32" s="394"/>
      <c r="J32" s="67" t="e">
        <f>IF(AND('Mapa final'!#REF!="Media",'Mapa final'!#REF!="Leve"),CONCATENATE("R7C",'Mapa final'!#REF!),"")</f>
        <v>#REF!</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e">
        <f>IF(AND('Mapa final'!#REF!="Media",'Mapa final'!#REF!="Menor"),CONCATENATE("R7C",'Mapa final'!#REF!),"")</f>
        <v>#REF!</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e">
        <f>IF(AND('Mapa final'!#REF!="Media",'Mapa final'!#REF!="Moderado"),CONCATENATE("R7C",'Mapa final'!#REF!),"")</f>
        <v>#REF!</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2" t="e">
        <f>IF(AND('Mapa final'!#REF!="Media",'Mapa final'!#REF!="Mayor"),CONCATENATE("R7C",'Mapa final'!#REF!),"")</f>
        <v>#REF!</v>
      </c>
      <c r="AC32" s="53" t="e">
        <f>IF(AND('Mapa final'!#REF!="Media",'Mapa final'!#REF!="Mayor"),CONCATENATE("R7C",'Mapa final'!#REF!),"")</f>
        <v>#REF!</v>
      </c>
      <c r="AD32" s="53" t="e">
        <f>IF(AND('Mapa final'!#REF!="Media",'Mapa final'!#REF!="Mayor"),CONCATENATE("R7C",'Mapa final'!#REF!),"")</f>
        <v>#REF!</v>
      </c>
      <c r="AE32" s="53" t="e">
        <f>IF(AND('Mapa final'!#REF!="Media",'Mapa final'!#REF!="Mayor"),CONCATENATE("R7C",'Mapa final'!#REF!),"")</f>
        <v>#REF!</v>
      </c>
      <c r="AF32" s="53" t="e">
        <f>IF(AND('Mapa final'!#REF!="Media",'Mapa final'!#REF!="Mayor"),CONCATENATE("R7C",'Mapa final'!#REF!),"")</f>
        <v>#REF!</v>
      </c>
      <c r="AG32" s="54" t="e">
        <f>IF(AND('Mapa final'!#REF!="Media",'Mapa final'!#REF!="Mayor"),CONCATENATE("R7C",'Mapa final'!#REF!),"")</f>
        <v>#REF!</v>
      </c>
      <c r="AH32" s="55" t="e">
        <f>IF(AND('Mapa final'!#REF!="Media",'Mapa final'!#REF!="Catastrófico"),CONCATENATE("R7C",'Mapa final'!#REF!),"")</f>
        <v>#REF!</v>
      </c>
      <c r="AI32" s="56" t="e">
        <f>IF(AND('Mapa final'!#REF!="Media",'Mapa final'!#REF!="Catastrófico"),CONCATENATE("R7C",'Mapa final'!#REF!),"")</f>
        <v>#REF!</v>
      </c>
      <c r="AJ32" s="56" t="e">
        <f>IF(AND('Mapa final'!#REF!="Media",'Mapa final'!#REF!="Catastrófico"),CONCATENATE("R7C",'Mapa final'!#REF!),"")</f>
        <v>#REF!</v>
      </c>
      <c r="AK32" s="56" t="e">
        <f>IF(AND('Mapa final'!#REF!="Media",'Mapa final'!#REF!="Catastrófico"),CONCATENATE("R7C",'Mapa final'!#REF!),"")</f>
        <v>#REF!</v>
      </c>
      <c r="AL32" s="56" t="e">
        <f>IF(AND('Mapa final'!#REF!="Media",'Mapa final'!#REF!="Catastrófico"),CONCATENATE("R7C",'Mapa final'!#REF!),"")</f>
        <v>#REF!</v>
      </c>
      <c r="AM32" s="57" t="e">
        <f>IF(AND('Mapa final'!#REF!="Media",'Mapa final'!#REF!="Catastrófico"),CONCATENATE("R7C",'Mapa final'!#REF!),"")</f>
        <v>#REF!</v>
      </c>
      <c r="AN32" s="83"/>
      <c r="AO32" s="408"/>
      <c r="AP32" s="409"/>
      <c r="AQ32" s="409"/>
      <c r="AR32" s="409"/>
      <c r="AS32" s="409"/>
      <c r="AT32" s="41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80"/>
      <c r="C33" s="280"/>
      <c r="D33" s="281"/>
      <c r="E33" s="379"/>
      <c r="F33" s="378"/>
      <c r="G33" s="378"/>
      <c r="H33" s="378"/>
      <c r="I33" s="394"/>
      <c r="J33" s="67" t="e">
        <f>IF(AND('Mapa final'!#REF!="Media",'Mapa final'!#REF!="Leve"),CONCATENATE("R8C",'Mapa final'!#REF!),"")</f>
        <v>#REF!</v>
      </c>
      <c r="K33" s="68" t="e">
        <f>IF(AND('Mapa final'!#REF!="Media",'Mapa final'!#REF!="Leve"),CONCATENATE("R8C",'Mapa final'!#REF!),"")</f>
        <v>#REF!</v>
      </c>
      <c r="L33" s="68" t="e">
        <f>IF(AND('Mapa final'!#REF!="Media",'Mapa final'!#REF!="Leve"),CONCATENATE("R8C",'Mapa final'!#REF!),"")</f>
        <v>#REF!</v>
      </c>
      <c r="M33" s="68" t="e">
        <f>IF(AND('Mapa final'!#REF!="Media",'Mapa final'!#REF!="Leve"),CONCATENATE("R8C",'Mapa final'!#REF!),"")</f>
        <v>#REF!</v>
      </c>
      <c r="N33" s="68" t="e">
        <f>IF(AND('Mapa final'!#REF!="Media",'Mapa final'!#REF!="Leve"),CONCATENATE("R8C",'Mapa final'!#REF!),"")</f>
        <v>#REF!</v>
      </c>
      <c r="O33" s="69" t="e">
        <f>IF(AND('Mapa final'!#REF!="Media",'Mapa final'!#REF!="Leve"),CONCATENATE("R8C",'Mapa final'!#REF!),"")</f>
        <v>#REF!</v>
      </c>
      <c r="P33" s="67" t="e">
        <f>IF(AND('Mapa final'!#REF!="Media",'Mapa final'!#REF!="Menor"),CONCATENATE("R8C",'Mapa final'!#REF!),"")</f>
        <v>#REF!</v>
      </c>
      <c r="Q33" s="68" t="e">
        <f>IF(AND('Mapa final'!#REF!="Media",'Mapa final'!#REF!="Menor"),CONCATENATE("R8C",'Mapa final'!#REF!),"")</f>
        <v>#REF!</v>
      </c>
      <c r="R33" s="68" t="e">
        <f>IF(AND('Mapa final'!#REF!="Media",'Mapa final'!#REF!="Menor"),CONCATENATE("R8C",'Mapa final'!#REF!),"")</f>
        <v>#REF!</v>
      </c>
      <c r="S33" s="68" t="e">
        <f>IF(AND('Mapa final'!#REF!="Media",'Mapa final'!#REF!="Menor"),CONCATENATE("R8C",'Mapa final'!#REF!),"")</f>
        <v>#REF!</v>
      </c>
      <c r="T33" s="68" t="e">
        <f>IF(AND('Mapa final'!#REF!="Media",'Mapa final'!#REF!="Menor"),CONCATENATE("R8C",'Mapa final'!#REF!),"")</f>
        <v>#REF!</v>
      </c>
      <c r="U33" s="69" t="e">
        <f>IF(AND('Mapa final'!#REF!="Media",'Mapa final'!#REF!="Menor"),CONCATENATE("R8C",'Mapa final'!#REF!),"")</f>
        <v>#REF!</v>
      </c>
      <c r="V33" s="67" t="e">
        <f>IF(AND('Mapa final'!#REF!="Media",'Mapa final'!#REF!="Moderado"),CONCATENATE("R8C",'Mapa final'!#REF!),"")</f>
        <v>#REF!</v>
      </c>
      <c r="W33" s="68" t="e">
        <f>IF(AND('Mapa final'!#REF!="Media",'Mapa final'!#REF!="Moderado"),CONCATENATE("R8C",'Mapa final'!#REF!),"")</f>
        <v>#REF!</v>
      </c>
      <c r="X33" s="68" t="e">
        <f>IF(AND('Mapa final'!#REF!="Media",'Mapa final'!#REF!="Moderado"),CONCATENATE("R8C",'Mapa final'!#REF!),"")</f>
        <v>#REF!</v>
      </c>
      <c r="Y33" s="68" t="e">
        <f>IF(AND('Mapa final'!#REF!="Media",'Mapa final'!#REF!="Moderado"),CONCATENATE("R8C",'Mapa final'!#REF!),"")</f>
        <v>#REF!</v>
      </c>
      <c r="Z33" s="68" t="e">
        <f>IF(AND('Mapa final'!#REF!="Media",'Mapa final'!#REF!="Moderado"),CONCATENATE("R8C",'Mapa final'!#REF!),"")</f>
        <v>#REF!</v>
      </c>
      <c r="AA33" s="69" t="e">
        <f>IF(AND('Mapa final'!#REF!="Media",'Mapa final'!#REF!="Moderado"),CONCATENATE("R8C",'Mapa final'!#REF!),"")</f>
        <v>#REF!</v>
      </c>
      <c r="AB33" s="52" t="e">
        <f>IF(AND('Mapa final'!#REF!="Media",'Mapa final'!#REF!="Mayor"),CONCATENATE("R8C",'Mapa final'!#REF!),"")</f>
        <v>#REF!</v>
      </c>
      <c r="AC33" s="53" t="e">
        <f>IF(AND('Mapa final'!#REF!="Media",'Mapa final'!#REF!="Mayor"),CONCATENATE("R8C",'Mapa final'!#REF!),"")</f>
        <v>#REF!</v>
      </c>
      <c r="AD33" s="53" t="e">
        <f>IF(AND('Mapa final'!#REF!="Media",'Mapa final'!#REF!="Mayor"),CONCATENATE("R8C",'Mapa final'!#REF!),"")</f>
        <v>#REF!</v>
      </c>
      <c r="AE33" s="53" t="e">
        <f>IF(AND('Mapa final'!#REF!="Media",'Mapa final'!#REF!="Mayor"),CONCATENATE("R8C",'Mapa final'!#REF!),"")</f>
        <v>#REF!</v>
      </c>
      <c r="AF33" s="53" t="e">
        <f>IF(AND('Mapa final'!#REF!="Media",'Mapa final'!#REF!="Mayor"),CONCATENATE("R8C",'Mapa final'!#REF!),"")</f>
        <v>#REF!</v>
      </c>
      <c r="AG33" s="54" t="e">
        <f>IF(AND('Mapa final'!#REF!="Media",'Mapa final'!#REF!="Mayor"),CONCATENATE("R8C",'Mapa final'!#REF!),"")</f>
        <v>#REF!</v>
      </c>
      <c r="AH33" s="55" t="e">
        <f>IF(AND('Mapa final'!#REF!="Media",'Mapa final'!#REF!="Catastrófico"),CONCATENATE("R8C",'Mapa final'!#REF!),"")</f>
        <v>#REF!</v>
      </c>
      <c r="AI33" s="56" t="e">
        <f>IF(AND('Mapa final'!#REF!="Media",'Mapa final'!#REF!="Catastrófico"),CONCATENATE("R8C",'Mapa final'!#REF!),"")</f>
        <v>#REF!</v>
      </c>
      <c r="AJ33" s="56" t="e">
        <f>IF(AND('Mapa final'!#REF!="Media",'Mapa final'!#REF!="Catastrófico"),CONCATENATE("R8C",'Mapa final'!#REF!),"")</f>
        <v>#REF!</v>
      </c>
      <c r="AK33" s="56" t="e">
        <f>IF(AND('Mapa final'!#REF!="Media",'Mapa final'!#REF!="Catastrófico"),CONCATENATE("R8C",'Mapa final'!#REF!),"")</f>
        <v>#REF!</v>
      </c>
      <c r="AL33" s="56" t="e">
        <f>IF(AND('Mapa final'!#REF!="Media",'Mapa final'!#REF!="Catastrófico"),CONCATENATE("R8C",'Mapa final'!#REF!),"")</f>
        <v>#REF!</v>
      </c>
      <c r="AM33" s="57" t="e">
        <f>IF(AND('Mapa final'!#REF!="Media",'Mapa final'!#REF!="Catastrófico"),CONCATENATE("R8C",'Mapa final'!#REF!),"")</f>
        <v>#REF!</v>
      </c>
      <c r="AN33" s="83"/>
      <c r="AO33" s="408"/>
      <c r="AP33" s="409"/>
      <c r="AQ33" s="409"/>
      <c r="AR33" s="409"/>
      <c r="AS33" s="409"/>
      <c r="AT33" s="41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80"/>
      <c r="C34" s="280"/>
      <c r="D34" s="281"/>
      <c r="E34" s="379"/>
      <c r="F34" s="378"/>
      <c r="G34" s="378"/>
      <c r="H34" s="378"/>
      <c r="I34" s="394"/>
      <c r="J34" s="67" t="e">
        <f>IF(AND('Mapa final'!#REF!="Media",'Mapa final'!#REF!="Leve"),CONCATENATE("R9C",'Mapa final'!#REF!),"")</f>
        <v>#REF!</v>
      </c>
      <c r="K34" s="68" t="e">
        <f>IF(AND('Mapa final'!#REF!="Media",'Mapa final'!#REF!="Leve"),CONCATENATE("R9C",'Mapa final'!#REF!),"")</f>
        <v>#REF!</v>
      </c>
      <c r="L34" s="68" t="e">
        <f>IF(AND('Mapa final'!#REF!="Media",'Mapa final'!#REF!="Leve"),CONCATENATE("R9C",'Mapa final'!#REF!),"")</f>
        <v>#REF!</v>
      </c>
      <c r="M34" s="68" t="e">
        <f>IF(AND('Mapa final'!#REF!="Media",'Mapa final'!#REF!="Leve"),CONCATENATE("R9C",'Mapa final'!#REF!),"")</f>
        <v>#REF!</v>
      </c>
      <c r="N34" s="68" t="e">
        <f>IF(AND('Mapa final'!#REF!="Media",'Mapa final'!#REF!="Leve"),CONCATENATE("R9C",'Mapa final'!#REF!),"")</f>
        <v>#REF!</v>
      </c>
      <c r="O34" s="69" t="e">
        <f>IF(AND('Mapa final'!#REF!="Media",'Mapa final'!#REF!="Leve"),CONCATENATE("R9C",'Mapa final'!#REF!),"")</f>
        <v>#REF!</v>
      </c>
      <c r="P34" s="67" t="e">
        <f>IF(AND('Mapa final'!#REF!="Media",'Mapa final'!#REF!="Menor"),CONCATENATE("R9C",'Mapa final'!#REF!),"")</f>
        <v>#REF!</v>
      </c>
      <c r="Q34" s="68" t="e">
        <f>IF(AND('Mapa final'!#REF!="Media",'Mapa final'!#REF!="Menor"),CONCATENATE("R9C",'Mapa final'!#REF!),"")</f>
        <v>#REF!</v>
      </c>
      <c r="R34" s="68" t="e">
        <f>IF(AND('Mapa final'!#REF!="Media",'Mapa final'!#REF!="Menor"),CONCATENATE("R9C",'Mapa final'!#REF!),"")</f>
        <v>#REF!</v>
      </c>
      <c r="S34" s="68" t="e">
        <f>IF(AND('Mapa final'!#REF!="Media",'Mapa final'!#REF!="Menor"),CONCATENATE("R9C",'Mapa final'!#REF!),"")</f>
        <v>#REF!</v>
      </c>
      <c r="T34" s="68" t="e">
        <f>IF(AND('Mapa final'!#REF!="Media",'Mapa final'!#REF!="Menor"),CONCATENATE("R9C",'Mapa final'!#REF!),"")</f>
        <v>#REF!</v>
      </c>
      <c r="U34" s="69" t="e">
        <f>IF(AND('Mapa final'!#REF!="Media",'Mapa final'!#REF!="Menor"),CONCATENATE("R9C",'Mapa final'!#REF!),"")</f>
        <v>#REF!</v>
      </c>
      <c r="V34" s="67" t="e">
        <f>IF(AND('Mapa final'!#REF!="Media",'Mapa final'!#REF!="Moderado"),CONCATENATE("R9C",'Mapa final'!#REF!),"")</f>
        <v>#REF!</v>
      </c>
      <c r="W34" s="68" t="e">
        <f>IF(AND('Mapa final'!#REF!="Media",'Mapa final'!#REF!="Moderado"),CONCATENATE("R9C",'Mapa final'!#REF!),"")</f>
        <v>#REF!</v>
      </c>
      <c r="X34" s="68" t="e">
        <f>IF(AND('Mapa final'!#REF!="Media",'Mapa final'!#REF!="Moderado"),CONCATENATE("R9C",'Mapa final'!#REF!),"")</f>
        <v>#REF!</v>
      </c>
      <c r="Y34" s="68" t="e">
        <f>IF(AND('Mapa final'!#REF!="Media",'Mapa final'!#REF!="Moderado"),CONCATENATE("R9C",'Mapa final'!#REF!),"")</f>
        <v>#REF!</v>
      </c>
      <c r="Z34" s="68" t="e">
        <f>IF(AND('Mapa final'!#REF!="Media",'Mapa final'!#REF!="Moderado"),CONCATENATE("R9C",'Mapa final'!#REF!),"")</f>
        <v>#REF!</v>
      </c>
      <c r="AA34" s="69" t="e">
        <f>IF(AND('Mapa final'!#REF!="Media",'Mapa final'!#REF!="Moderado"),CONCATENATE("R9C",'Mapa final'!#REF!),"")</f>
        <v>#REF!</v>
      </c>
      <c r="AB34" s="52" t="e">
        <f>IF(AND('Mapa final'!#REF!="Media",'Mapa final'!#REF!="Mayor"),CONCATENATE("R9C",'Mapa final'!#REF!),"")</f>
        <v>#REF!</v>
      </c>
      <c r="AC34" s="53" t="e">
        <f>IF(AND('Mapa final'!#REF!="Media",'Mapa final'!#REF!="Mayor"),CONCATENATE("R9C",'Mapa final'!#REF!),"")</f>
        <v>#REF!</v>
      </c>
      <c r="AD34" s="53" t="e">
        <f>IF(AND('Mapa final'!#REF!="Media",'Mapa final'!#REF!="Mayor"),CONCATENATE("R9C",'Mapa final'!#REF!),"")</f>
        <v>#REF!</v>
      </c>
      <c r="AE34" s="53" t="e">
        <f>IF(AND('Mapa final'!#REF!="Media",'Mapa final'!#REF!="Mayor"),CONCATENATE("R9C",'Mapa final'!#REF!),"")</f>
        <v>#REF!</v>
      </c>
      <c r="AF34" s="53" t="e">
        <f>IF(AND('Mapa final'!#REF!="Media",'Mapa final'!#REF!="Mayor"),CONCATENATE("R9C",'Mapa final'!#REF!),"")</f>
        <v>#REF!</v>
      </c>
      <c r="AG34" s="54" t="e">
        <f>IF(AND('Mapa final'!#REF!="Media",'Mapa final'!#REF!="Mayor"),CONCATENATE("R9C",'Mapa final'!#REF!),"")</f>
        <v>#REF!</v>
      </c>
      <c r="AH34" s="55" t="e">
        <f>IF(AND('Mapa final'!#REF!="Media",'Mapa final'!#REF!="Catastrófico"),CONCATENATE("R9C",'Mapa final'!#REF!),"")</f>
        <v>#REF!</v>
      </c>
      <c r="AI34" s="56" t="e">
        <f>IF(AND('Mapa final'!#REF!="Media",'Mapa final'!#REF!="Catastrófico"),CONCATENATE("R9C",'Mapa final'!#REF!),"")</f>
        <v>#REF!</v>
      </c>
      <c r="AJ34" s="56" t="e">
        <f>IF(AND('Mapa final'!#REF!="Media",'Mapa final'!#REF!="Catastrófico"),CONCATENATE("R9C",'Mapa final'!#REF!),"")</f>
        <v>#REF!</v>
      </c>
      <c r="AK34" s="56" t="e">
        <f>IF(AND('Mapa final'!#REF!="Media",'Mapa final'!#REF!="Catastrófico"),CONCATENATE("R9C",'Mapa final'!#REF!),"")</f>
        <v>#REF!</v>
      </c>
      <c r="AL34" s="56" t="e">
        <f>IF(AND('Mapa final'!#REF!="Media",'Mapa final'!#REF!="Catastrófico"),CONCATENATE("R9C",'Mapa final'!#REF!),"")</f>
        <v>#REF!</v>
      </c>
      <c r="AM34" s="57" t="e">
        <f>IF(AND('Mapa final'!#REF!="Media",'Mapa final'!#REF!="Catastrófico"),CONCATENATE("R9C",'Mapa final'!#REF!),"")</f>
        <v>#REF!</v>
      </c>
      <c r="AN34" s="83"/>
      <c r="AO34" s="408"/>
      <c r="AP34" s="409"/>
      <c r="AQ34" s="409"/>
      <c r="AR34" s="409"/>
      <c r="AS34" s="409"/>
      <c r="AT34" s="41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80"/>
      <c r="C35" s="280"/>
      <c r="D35" s="281"/>
      <c r="E35" s="380"/>
      <c r="F35" s="381"/>
      <c r="G35" s="381"/>
      <c r="H35" s="381"/>
      <c r="I35" s="395"/>
      <c r="J35" s="67" t="e">
        <f>IF(AND('Mapa final'!#REF!="Media",'Mapa final'!#REF!="Leve"),CONCATENATE("R10C",'Mapa final'!#REF!),"")</f>
        <v>#REF!</v>
      </c>
      <c r="K35" s="68" t="e">
        <f>IF(AND('Mapa final'!#REF!="Media",'Mapa final'!#REF!="Leve"),CONCATENATE("R10C",'Mapa final'!#REF!),"")</f>
        <v>#REF!</v>
      </c>
      <c r="L35" s="68" t="e">
        <f>IF(AND('Mapa final'!#REF!="Media",'Mapa final'!#REF!="Leve"),CONCATENATE("R10C",'Mapa final'!#REF!),"")</f>
        <v>#REF!</v>
      </c>
      <c r="M35" s="68" t="e">
        <f>IF(AND('Mapa final'!#REF!="Media",'Mapa final'!#REF!="Leve"),CONCATENATE("R10C",'Mapa final'!#REF!),"")</f>
        <v>#REF!</v>
      </c>
      <c r="N35" s="68" t="e">
        <f>IF(AND('Mapa final'!#REF!="Media",'Mapa final'!#REF!="Leve"),CONCATENATE("R10C",'Mapa final'!#REF!),"")</f>
        <v>#REF!</v>
      </c>
      <c r="O35" s="69" t="e">
        <f>IF(AND('Mapa final'!#REF!="Media",'Mapa final'!#REF!="Leve"),CONCATENATE("R10C",'Mapa final'!#REF!),"")</f>
        <v>#REF!</v>
      </c>
      <c r="P35" s="67" t="e">
        <f>IF(AND('Mapa final'!#REF!="Media",'Mapa final'!#REF!="Menor"),CONCATENATE("R10C",'Mapa final'!#REF!),"")</f>
        <v>#REF!</v>
      </c>
      <c r="Q35" s="68" t="e">
        <f>IF(AND('Mapa final'!#REF!="Media",'Mapa final'!#REF!="Menor"),CONCATENATE("R10C",'Mapa final'!#REF!),"")</f>
        <v>#REF!</v>
      </c>
      <c r="R35" s="68" t="e">
        <f>IF(AND('Mapa final'!#REF!="Media",'Mapa final'!#REF!="Menor"),CONCATENATE("R10C",'Mapa final'!#REF!),"")</f>
        <v>#REF!</v>
      </c>
      <c r="S35" s="68" t="e">
        <f>IF(AND('Mapa final'!#REF!="Media",'Mapa final'!#REF!="Menor"),CONCATENATE("R10C",'Mapa final'!#REF!),"")</f>
        <v>#REF!</v>
      </c>
      <c r="T35" s="68" t="e">
        <f>IF(AND('Mapa final'!#REF!="Media",'Mapa final'!#REF!="Menor"),CONCATENATE("R10C",'Mapa final'!#REF!),"")</f>
        <v>#REF!</v>
      </c>
      <c r="U35" s="69" t="e">
        <f>IF(AND('Mapa final'!#REF!="Media",'Mapa final'!#REF!="Menor"),CONCATENATE("R10C",'Mapa final'!#REF!),"")</f>
        <v>#REF!</v>
      </c>
      <c r="V35" s="67" t="e">
        <f>IF(AND('Mapa final'!#REF!="Media",'Mapa final'!#REF!="Moderado"),CONCATENATE("R10C",'Mapa final'!#REF!),"")</f>
        <v>#REF!</v>
      </c>
      <c r="W35" s="68" t="e">
        <f>IF(AND('Mapa final'!#REF!="Media",'Mapa final'!#REF!="Moderado"),CONCATENATE("R10C",'Mapa final'!#REF!),"")</f>
        <v>#REF!</v>
      </c>
      <c r="X35" s="68" t="e">
        <f>IF(AND('Mapa final'!#REF!="Media",'Mapa final'!#REF!="Moderado"),CONCATENATE("R10C",'Mapa final'!#REF!),"")</f>
        <v>#REF!</v>
      </c>
      <c r="Y35" s="68" t="e">
        <f>IF(AND('Mapa final'!#REF!="Media",'Mapa final'!#REF!="Moderado"),CONCATENATE("R10C",'Mapa final'!#REF!),"")</f>
        <v>#REF!</v>
      </c>
      <c r="Z35" s="68" t="e">
        <f>IF(AND('Mapa final'!#REF!="Media",'Mapa final'!#REF!="Moderado"),CONCATENATE("R10C",'Mapa final'!#REF!),"")</f>
        <v>#REF!</v>
      </c>
      <c r="AA35" s="69" t="e">
        <f>IF(AND('Mapa final'!#REF!="Media",'Mapa final'!#REF!="Moderado"),CONCATENATE("R10C",'Mapa final'!#REF!),"")</f>
        <v>#REF!</v>
      </c>
      <c r="AB35" s="58" t="e">
        <f>IF(AND('Mapa final'!#REF!="Media",'Mapa final'!#REF!="Mayor"),CONCATENATE("R10C",'Mapa final'!#REF!),"")</f>
        <v>#REF!</v>
      </c>
      <c r="AC35" s="59" t="e">
        <f>IF(AND('Mapa final'!#REF!="Media",'Mapa final'!#REF!="Mayor"),CONCATENATE("R10C",'Mapa final'!#REF!),"")</f>
        <v>#REF!</v>
      </c>
      <c r="AD35" s="59" t="e">
        <f>IF(AND('Mapa final'!#REF!="Media",'Mapa final'!#REF!="Mayor"),CONCATENATE("R10C",'Mapa final'!#REF!),"")</f>
        <v>#REF!</v>
      </c>
      <c r="AE35" s="59" t="e">
        <f>IF(AND('Mapa final'!#REF!="Media",'Mapa final'!#REF!="Mayor"),CONCATENATE("R10C",'Mapa final'!#REF!),"")</f>
        <v>#REF!</v>
      </c>
      <c r="AF35" s="59" t="e">
        <f>IF(AND('Mapa final'!#REF!="Media",'Mapa final'!#REF!="Mayor"),CONCATENATE("R10C",'Mapa final'!#REF!),"")</f>
        <v>#REF!</v>
      </c>
      <c r="AG35" s="60" t="e">
        <f>IF(AND('Mapa final'!#REF!="Media",'Mapa final'!#REF!="Mayor"),CONCATENATE("R10C",'Mapa final'!#REF!),"")</f>
        <v>#REF!</v>
      </c>
      <c r="AH35" s="61" t="e">
        <f>IF(AND('Mapa final'!#REF!="Media",'Mapa final'!#REF!="Catastrófico"),CONCATENATE("R10C",'Mapa final'!#REF!),"")</f>
        <v>#REF!</v>
      </c>
      <c r="AI35" s="62" t="e">
        <f>IF(AND('Mapa final'!#REF!="Media",'Mapa final'!#REF!="Catastrófico"),CONCATENATE("R10C",'Mapa final'!#REF!),"")</f>
        <v>#REF!</v>
      </c>
      <c r="AJ35" s="62" t="e">
        <f>IF(AND('Mapa final'!#REF!="Media",'Mapa final'!#REF!="Catastrófico"),CONCATENATE("R10C",'Mapa final'!#REF!),"")</f>
        <v>#REF!</v>
      </c>
      <c r="AK35" s="62" t="e">
        <f>IF(AND('Mapa final'!#REF!="Media",'Mapa final'!#REF!="Catastrófico"),CONCATENATE("R10C",'Mapa final'!#REF!),"")</f>
        <v>#REF!</v>
      </c>
      <c r="AL35" s="62" t="e">
        <f>IF(AND('Mapa final'!#REF!="Media",'Mapa final'!#REF!="Catastrófico"),CONCATENATE("R10C",'Mapa final'!#REF!),"")</f>
        <v>#REF!</v>
      </c>
      <c r="AM35" s="63" t="e">
        <f>IF(AND('Mapa final'!#REF!="Media",'Mapa final'!#REF!="Catastrófico"),CONCATENATE("R10C",'Mapa final'!#REF!),"")</f>
        <v>#REF!</v>
      </c>
      <c r="AN35" s="83"/>
      <c r="AO35" s="411"/>
      <c r="AP35" s="412"/>
      <c r="AQ35" s="412"/>
      <c r="AR35" s="412"/>
      <c r="AS35" s="412"/>
      <c r="AT35" s="41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80"/>
      <c r="C36" s="280"/>
      <c r="D36" s="281"/>
      <c r="E36" s="375" t="s">
        <v>114</v>
      </c>
      <c r="F36" s="376"/>
      <c r="G36" s="376"/>
      <c r="H36" s="376"/>
      <c r="I36" s="376"/>
      <c r="J36" s="73" t="str">
        <f ca="1">IF(AND('Mapa final'!$Y$15="Baja",'Mapa final'!$AA$15="Leve"),CONCATENATE("R1C",'Mapa final'!$O$15),"")</f>
        <v/>
      </c>
      <c r="K36" s="74" t="str">
        <f ca="1">IF(AND('Mapa final'!$Y$17="Baja",'Mapa final'!$AA$17="Leve"),CONCATENATE("R1C",'Mapa final'!$O$17),"")</f>
        <v/>
      </c>
      <c r="L36" s="74" t="e">
        <f>IF(AND('Mapa final'!#REF!="Baja",'Mapa final'!#REF!="Leve"),CONCATENATE("R1C",'Mapa final'!#REF!),"")</f>
        <v>#REF!</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 ca="1">IF(AND('Mapa final'!$Y$15="Baja",'Mapa final'!$AA$15="Menor"),CONCATENATE("R1C",'Mapa final'!$O$15),"")</f>
        <v/>
      </c>
      <c r="Q36" s="65" t="str">
        <f ca="1">IF(AND('Mapa final'!$Y$17="Baja",'Mapa final'!$AA$17="Menor"),CONCATENATE("R1C",'Mapa final'!$O$17),"")</f>
        <v/>
      </c>
      <c r="R36" s="65" t="e">
        <f>IF(AND('Mapa final'!#REF!="Baja",'Mapa final'!#REF!="Menor"),CONCATENATE("R1C",'Mapa final'!#REF!),"")</f>
        <v>#REF!</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 ca="1">IF(AND('Mapa final'!$Y$15="Baja",'Mapa final'!$AA$15="Moderado"),CONCATENATE("R1C",'Mapa final'!$O$15),"")</f>
        <v>R1C1</v>
      </c>
      <c r="W36" s="65" t="str">
        <f ca="1">IF(AND('Mapa final'!$Y$17="Baja",'Mapa final'!$AA$17="Moderado"),CONCATENATE("R1C",'Mapa final'!$O$17),"")</f>
        <v>R1C3</v>
      </c>
      <c r="X36" s="65" t="e">
        <f>IF(AND('Mapa final'!#REF!="Baja",'Mapa final'!#REF!="Moderado"),CONCATENATE("R1C",'Mapa final'!#REF!),"")</f>
        <v>#REF!</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 ca="1">IF(AND('Mapa final'!$Y$15="Baja",'Mapa final'!$AA$15="Mayor"),CONCATENATE("R1C",'Mapa final'!$O$15),"")</f>
        <v/>
      </c>
      <c r="AC36" s="47" t="str">
        <f ca="1">IF(AND('Mapa final'!$Y$17="Baja",'Mapa final'!$AA$17="Mayor"),CONCATENATE("R1C",'Mapa final'!$O$17),"")</f>
        <v/>
      </c>
      <c r="AD36" s="47" t="e">
        <f>IF(AND('Mapa final'!#REF!="Baja",'Mapa final'!#REF!="Mayor"),CONCATENATE("R1C",'Mapa final'!#REF!),"")</f>
        <v>#REF!</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 ca="1">IF(AND('Mapa final'!$Y$15="Baja",'Mapa final'!$AA$15="Catastrófico"),CONCATENATE("R1C",'Mapa final'!$O$15),"")</f>
        <v/>
      </c>
      <c r="AI36" s="50" t="str">
        <f ca="1">IF(AND('Mapa final'!$Y$17="Baja",'Mapa final'!$AA$17="Catastrófico"),CONCATENATE("R1C",'Mapa final'!$O$17),"")</f>
        <v/>
      </c>
      <c r="AJ36" s="50" t="e">
        <f>IF(AND('Mapa final'!#REF!="Baja",'Mapa final'!#REF!="Catastrófico"),CONCATENATE("R1C",'Mapa final'!#REF!),"")</f>
        <v>#REF!</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396" t="s">
        <v>82</v>
      </c>
      <c r="AP36" s="397"/>
      <c r="AQ36" s="397"/>
      <c r="AR36" s="397"/>
      <c r="AS36" s="397"/>
      <c r="AT36" s="39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80"/>
      <c r="C37" s="280"/>
      <c r="D37" s="281"/>
      <c r="E37" s="377"/>
      <c r="F37" s="378"/>
      <c r="G37" s="378"/>
      <c r="H37" s="378"/>
      <c r="I37" s="378"/>
      <c r="J37" s="76" t="e">
        <f>IF(AND('Mapa final'!#REF!="Baja",'Mapa final'!#REF!="Leve"),CONCATENATE("R2C",'Mapa final'!#REF!),"")</f>
        <v>#REF!</v>
      </c>
      <c r="K37" s="77" t="e">
        <f>IF(AND('Mapa final'!#REF!="Baja",'Mapa final'!#REF!="Leve"),CONCATENATE("R2C",'Mapa final'!#REF!),"")</f>
        <v>#REF!</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e">
        <f>IF(AND('Mapa final'!#REF!="Baja",'Mapa final'!#REF!="Menor"),CONCATENATE("R2C",'Mapa final'!#REF!),"")</f>
        <v>#REF!</v>
      </c>
      <c r="Q37" s="68" t="e">
        <f>IF(AND('Mapa final'!#REF!="Baja",'Mapa final'!#REF!="Menor"),CONCATENATE("R2C",'Mapa final'!#REF!),"")</f>
        <v>#REF!</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e">
        <f>IF(AND('Mapa final'!#REF!="Baja",'Mapa final'!#REF!="Moderado"),CONCATENATE("R2C",'Mapa final'!#REF!),"")</f>
        <v>#REF!</v>
      </c>
      <c r="W37" s="68" t="e">
        <f>IF(AND('Mapa final'!#REF!="Baja",'Mapa final'!#REF!="Moderado"),CONCATENATE("R2C",'Mapa final'!#REF!),"")</f>
        <v>#REF!</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e">
        <f>IF(AND('Mapa final'!#REF!="Baja",'Mapa final'!#REF!="Mayor"),CONCATENATE("R2C",'Mapa final'!#REF!),"")</f>
        <v>#REF!</v>
      </c>
      <c r="AC37" s="53" t="e">
        <f>IF(AND('Mapa final'!#REF!="Baja",'Mapa final'!#REF!="Mayor"),CONCATENATE("R2C",'Mapa final'!#REF!),"")</f>
        <v>#REF!</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e">
        <f>IF(AND('Mapa final'!#REF!="Baja",'Mapa final'!#REF!="Catastrófico"),CONCATENATE("R2C",'Mapa final'!#REF!),"")</f>
        <v>#REF!</v>
      </c>
      <c r="AI37" s="56" t="e">
        <f>IF(AND('Mapa final'!#REF!="Baja",'Mapa final'!#REF!="Catastrófico"),CONCATENATE("R2C",'Mapa final'!#REF!),"")</f>
        <v>#REF!</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99"/>
      <c r="AP37" s="400"/>
      <c r="AQ37" s="400"/>
      <c r="AR37" s="400"/>
      <c r="AS37" s="400"/>
      <c r="AT37" s="40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80"/>
      <c r="C38" s="280"/>
      <c r="D38" s="281"/>
      <c r="E38" s="379"/>
      <c r="F38" s="378"/>
      <c r="G38" s="378"/>
      <c r="H38" s="378"/>
      <c r="I38" s="378"/>
      <c r="J38" s="76" t="e">
        <f>IF(AND('Mapa final'!#REF!="Baja",'Mapa final'!#REF!="Leve"),CONCATENATE("R3C",'Mapa final'!#REF!),"")</f>
        <v>#REF!</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e">
        <f>IF(AND('Mapa final'!#REF!="Baja",'Mapa final'!#REF!="Menor"),CONCATENATE("R3C",'Mapa final'!#REF!),"")</f>
        <v>#REF!</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e">
        <f>IF(AND('Mapa final'!#REF!="Baja",'Mapa final'!#REF!="Moderado"),CONCATENATE("R3C",'Mapa final'!#REF!),"")</f>
        <v>#REF!</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e">
        <f>IF(AND('Mapa final'!#REF!="Baja",'Mapa final'!#REF!="Mayor"),CONCATENATE("R3C",'Mapa final'!#REF!),"")</f>
        <v>#REF!</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e">
        <f>IF(AND('Mapa final'!#REF!="Baja",'Mapa final'!#REF!="Catastrófico"),CONCATENATE("R3C",'Mapa final'!#REF!),"")</f>
        <v>#REF!</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99"/>
      <c r="AP38" s="400"/>
      <c r="AQ38" s="400"/>
      <c r="AR38" s="400"/>
      <c r="AS38" s="400"/>
      <c r="AT38" s="401"/>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80"/>
      <c r="C39" s="280"/>
      <c r="D39" s="281"/>
      <c r="E39" s="379"/>
      <c r="F39" s="378"/>
      <c r="G39" s="378"/>
      <c r="H39" s="378"/>
      <c r="I39" s="378"/>
      <c r="J39" s="76" t="e">
        <f>IF(AND('Mapa final'!#REF!="Baja",'Mapa final'!#REF!="Leve"),CONCATENATE("R4C",'Mapa final'!#REF!),"")</f>
        <v>#REF!</v>
      </c>
      <c r="K39" s="77" t="e">
        <f>IF(AND('Mapa final'!#REF!="Baja",'Mapa final'!#REF!="Leve"),CONCATENATE("R4C",'Mapa final'!#REF!),"")</f>
        <v>#REF!</v>
      </c>
      <c r="L39" s="77" t="e">
        <f>IF(AND('Mapa final'!#REF!="Baja",'Mapa final'!#REF!="Leve"),CONCATENATE("R4C",'Mapa final'!#REF!),"")</f>
        <v>#REF!</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e">
        <f>IF(AND('Mapa final'!#REF!="Baja",'Mapa final'!#REF!="Menor"),CONCATENATE("R4C",'Mapa final'!#REF!),"")</f>
        <v>#REF!</v>
      </c>
      <c r="Q39" s="68" t="e">
        <f>IF(AND('Mapa final'!#REF!="Baja",'Mapa final'!#REF!="Menor"),CONCATENATE("R4C",'Mapa final'!#REF!),"")</f>
        <v>#REF!</v>
      </c>
      <c r="R39" s="68" t="e">
        <f>IF(AND('Mapa final'!#REF!="Baja",'Mapa final'!#REF!="Menor"),CONCATENATE("R4C",'Mapa final'!#REF!),"")</f>
        <v>#REF!</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e">
        <f>IF(AND('Mapa final'!#REF!="Baja",'Mapa final'!#REF!="Moderado"),CONCATENATE("R4C",'Mapa final'!#REF!),"")</f>
        <v>#REF!</v>
      </c>
      <c r="W39" s="68" t="e">
        <f>IF(AND('Mapa final'!#REF!="Baja",'Mapa final'!#REF!="Moderado"),CONCATENATE("R4C",'Mapa final'!#REF!),"")</f>
        <v>#REF!</v>
      </c>
      <c r="X39" s="68" t="e">
        <f>IF(AND('Mapa final'!#REF!="Baja",'Mapa final'!#REF!="Moderado"),CONCATENATE("R4C",'Mapa final'!#REF!),"")</f>
        <v>#REF!</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e">
        <f>IF(AND('Mapa final'!#REF!="Baja",'Mapa final'!#REF!="Mayor"),CONCATENATE("R4C",'Mapa final'!#REF!),"")</f>
        <v>#REF!</v>
      </c>
      <c r="AC39" s="53" t="e">
        <f>IF(AND('Mapa final'!#REF!="Baja",'Mapa final'!#REF!="Mayor"),CONCATENATE("R4C",'Mapa final'!#REF!),"")</f>
        <v>#REF!</v>
      </c>
      <c r="AD39" s="53" t="e">
        <f>IF(AND('Mapa final'!#REF!="Baja",'Mapa final'!#REF!="Mayor"),CONCATENATE("R4C",'Mapa final'!#REF!),"")</f>
        <v>#REF!</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e">
        <f>IF(AND('Mapa final'!#REF!="Baja",'Mapa final'!#REF!="Catastrófico"),CONCATENATE("R4C",'Mapa final'!#REF!),"")</f>
        <v>#REF!</v>
      </c>
      <c r="AI39" s="56" t="e">
        <f>IF(AND('Mapa final'!#REF!="Baja",'Mapa final'!#REF!="Catastrófico"),CONCATENATE("R4C",'Mapa final'!#REF!),"")</f>
        <v>#REF!</v>
      </c>
      <c r="AJ39" s="56" t="e">
        <f>IF(AND('Mapa final'!#REF!="Baja",'Mapa final'!#REF!="Catastrófico"),CONCATENATE("R4C",'Mapa final'!#REF!),"")</f>
        <v>#REF!</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399"/>
      <c r="AP39" s="400"/>
      <c r="AQ39" s="400"/>
      <c r="AR39" s="400"/>
      <c r="AS39" s="400"/>
      <c r="AT39" s="401"/>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80"/>
      <c r="C40" s="280"/>
      <c r="D40" s="281"/>
      <c r="E40" s="379"/>
      <c r="F40" s="378"/>
      <c r="G40" s="378"/>
      <c r="H40" s="378"/>
      <c r="I40" s="378"/>
      <c r="J40" s="76" t="e">
        <f>IF(AND('Mapa final'!#REF!="Baja",'Mapa final'!#REF!="Leve"),CONCATENATE("R5C",'Mapa final'!#REF!),"")</f>
        <v>#REF!</v>
      </c>
      <c r="K40" s="77" t="e">
        <f>IF(AND('Mapa final'!#REF!="Baja",'Mapa final'!#REF!="Leve"),CONCATENATE("R5C",'Mapa final'!#REF!),"")</f>
        <v>#REF!</v>
      </c>
      <c r="L40" s="77" t="e">
        <f>IF(AND('Mapa final'!#REF!="Baja",'Mapa final'!#REF!="Leve"),CONCATENATE("R5C",'Mapa final'!#REF!),"")</f>
        <v>#REF!</v>
      </c>
      <c r="M40" s="77" t="e">
        <f>IF(AND('Mapa final'!#REF!="Baja",'Mapa final'!#REF!="Leve"),CONCATENATE("R5C",'Mapa final'!#REF!),"")</f>
        <v>#REF!</v>
      </c>
      <c r="N40" s="77" t="e">
        <f>IF(AND('Mapa final'!#REF!="Baja",'Mapa final'!#REF!="Leve"),CONCATENATE("R5C",'Mapa final'!#REF!),"")</f>
        <v>#REF!</v>
      </c>
      <c r="O40" s="78" t="e">
        <f>IF(AND('Mapa final'!#REF!="Baja",'Mapa final'!#REF!="Leve"),CONCATENATE("R5C",'Mapa final'!#REF!),"")</f>
        <v>#REF!</v>
      </c>
      <c r="P40" s="67" t="e">
        <f>IF(AND('Mapa final'!#REF!="Baja",'Mapa final'!#REF!="Menor"),CONCATENATE("R5C",'Mapa final'!#REF!),"")</f>
        <v>#REF!</v>
      </c>
      <c r="Q40" s="68" t="e">
        <f>IF(AND('Mapa final'!#REF!="Baja",'Mapa final'!#REF!="Menor"),CONCATENATE("R5C",'Mapa final'!#REF!),"")</f>
        <v>#REF!</v>
      </c>
      <c r="R40" s="68" t="e">
        <f>IF(AND('Mapa final'!#REF!="Baja",'Mapa final'!#REF!="Menor"),CONCATENATE("R5C",'Mapa final'!#REF!),"")</f>
        <v>#REF!</v>
      </c>
      <c r="S40" s="68" t="e">
        <f>IF(AND('Mapa final'!#REF!="Baja",'Mapa final'!#REF!="Menor"),CONCATENATE("R5C",'Mapa final'!#REF!),"")</f>
        <v>#REF!</v>
      </c>
      <c r="T40" s="68" t="e">
        <f>IF(AND('Mapa final'!#REF!="Baja",'Mapa final'!#REF!="Menor"),CONCATENATE("R5C",'Mapa final'!#REF!),"")</f>
        <v>#REF!</v>
      </c>
      <c r="U40" s="69" t="e">
        <f>IF(AND('Mapa final'!#REF!="Baja",'Mapa final'!#REF!="Menor"),CONCATENATE("R5C",'Mapa final'!#REF!),"")</f>
        <v>#REF!</v>
      </c>
      <c r="V40" s="67" t="e">
        <f>IF(AND('Mapa final'!#REF!="Baja",'Mapa final'!#REF!="Moderado"),CONCATENATE("R5C",'Mapa final'!#REF!),"")</f>
        <v>#REF!</v>
      </c>
      <c r="W40" s="68" t="e">
        <f>IF(AND('Mapa final'!#REF!="Baja",'Mapa final'!#REF!="Moderado"),CONCATENATE("R5C",'Mapa final'!#REF!),"")</f>
        <v>#REF!</v>
      </c>
      <c r="X40" s="68" t="e">
        <f>IF(AND('Mapa final'!#REF!="Baja",'Mapa final'!#REF!="Moderado"),CONCATENATE("R5C",'Mapa final'!#REF!),"")</f>
        <v>#REF!</v>
      </c>
      <c r="Y40" s="68" t="e">
        <f>IF(AND('Mapa final'!#REF!="Baja",'Mapa final'!#REF!="Moderado"),CONCATENATE("R5C",'Mapa final'!#REF!),"")</f>
        <v>#REF!</v>
      </c>
      <c r="Z40" s="68" t="e">
        <f>IF(AND('Mapa final'!#REF!="Baja",'Mapa final'!#REF!="Moderado"),CONCATENATE("R5C",'Mapa final'!#REF!),"")</f>
        <v>#REF!</v>
      </c>
      <c r="AA40" s="69" t="e">
        <f>IF(AND('Mapa final'!#REF!="Baja",'Mapa final'!#REF!="Moderado"),CONCATENATE("R5C",'Mapa final'!#REF!),"")</f>
        <v>#REF!</v>
      </c>
      <c r="AB40" s="52" t="e">
        <f>IF(AND('Mapa final'!#REF!="Baja",'Mapa final'!#REF!="Mayor"),CONCATENATE("R5C",'Mapa final'!#REF!),"")</f>
        <v>#REF!</v>
      </c>
      <c r="AC40" s="53" t="e">
        <f>IF(AND('Mapa final'!#REF!="Baja",'Mapa final'!#REF!="Mayor"),CONCATENATE("R5C",'Mapa final'!#REF!),"")</f>
        <v>#REF!</v>
      </c>
      <c r="AD40" s="53" t="e">
        <f>IF(AND('Mapa final'!#REF!="Baja",'Mapa final'!#REF!="Mayor"),CONCATENATE("R5C",'Mapa final'!#REF!),"")</f>
        <v>#REF!</v>
      </c>
      <c r="AE40" s="53" t="e">
        <f>IF(AND('Mapa final'!#REF!="Baja",'Mapa final'!#REF!="Mayor"),CONCATENATE("R5C",'Mapa final'!#REF!),"")</f>
        <v>#REF!</v>
      </c>
      <c r="AF40" s="53" t="e">
        <f>IF(AND('Mapa final'!#REF!="Baja",'Mapa final'!#REF!="Mayor"),CONCATENATE("R5C",'Mapa final'!#REF!),"")</f>
        <v>#REF!</v>
      </c>
      <c r="AG40" s="54" t="e">
        <f>IF(AND('Mapa final'!#REF!="Baja",'Mapa final'!#REF!="Mayor"),CONCATENATE("R5C",'Mapa final'!#REF!),"")</f>
        <v>#REF!</v>
      </c>
      <c r="AH40" s="55" t="e">
        <f>IF(AND('Mapa final'!#REF!="Baja",'Mapa final'!#REF!="Catastrófico"),CONCATENATE("R5C",'Mapa final'!#REF!),"")</f>
        <v>#REF!</v>
      </c>
      <c r="AI40" s="56" t="e">
        <f>IF(AND('Mapa final'!#REF!="Baja",'Mapa final'!#REF!="Catastrófico"),CONCATENATE("R5C",'Mapa final'!#REF!),"")</f>
        <v>#REF!</v>
      </c>
      <c r="AJ40" s="56" t="e">
        <f>IF(AND('Mapa final'!#REF!="Baja",'Mapa final'!#REF!="Catastrófico"),CONCATENATE("R5C",'Mapa final'!#REF!),"")</f>
        <v>#REF!</v>
      </c>
      <c r="AK40" s="56" t="e">
        <f>IF(AND('Mapa final'!#REF!="Baja",'Mapa final'!#REF!="Catastrófico"),CONCATENATE("R5C",'Mapa final'!#REF!),"")</f>
        <v>#REF!</v>
      </c>
      <c r="AL40" s="56" t="e">
        <f>IF(AND('Mapa final'!#REF!="Baja",'Mapa final'!#REF!="Catastrófico"),CONCATENATE("R5C",'Mapa final'!#REF!),"")</f>
        <v>#REF!</v>
      </c>
      <c r="AM40" s="57" t="e">
        <f>IF(AND('Mapa final'!#REF!="Baja",'Mapa final'!#REF!="Catastrófico"),CONCATENATE("R5C",'Mapa final'!#REF!),"")</f>
        <v>#REF!</v>
      </c>
      <c r="AN40" s="83"/>
      <c r="AO40" s="399"/>
      <c r="AP40" s="400"/>
      <c r="AQ40" s="400"/>
      <c r="AR40" s="400"/>
      <c r="AS40" s="400"/>
      <c r="AT40" s="401"/>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80"/>
      <c r="C41" s="280"/>
      <c r="D41" s="281"/>
      <c r="E41" s="379"/>
      <c r="F41" s="378"/>
      <c r="G41" s="378"/>
      <c r="H41" s="378"/>
      <c r="I41" s="378"/>
      <c r="J41" s="76" t="e">
        <f>IF(AND('Mapa final'!#REF!="Baja",'Mapa final'!#REF!="Leve"),CONCATENATE("R6C",'Mapa final'!#REF!),"")</f>
        <v>#REF!</v>
      </c>
      <c r="K41" s="77" t="e">
        <f>IF(AND('Mapa final'!#REF!="Baja",'Mapa final'!#REF!="Leve"),CONCATENATE("R6C",'Mapa final'!#REF!),"")</f>
        <v>#REF!</v>
      </c>
      <c r="L41" s="77" t="e">
        <f>IF(AND('Mapa final'!#REF!="Baja",'Mapa final'!#REF!="Leve"),CONCATENATE("R6C",'Mapa final'!#REF!),"")</f>
        <v>#REF!</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e">
        <f>IF(AND('Mapa final'!#REF!="Baja",'Mapa final'!#REF!="Menor"),CONCATENATE("R6C",'Mapa final'!#REF!),"")</f>
        <v>#REF!</v>
      </c>
      <c r="Q41" s="68" t="e">
        <f>IF(AND('Mapa final'!#REF!="Baja",'Mapa final'!#REF!="Menor"),CONCATENATE("R6C",'Mapa final'!#REF!),"")</f>
        <v>#REF!</v>
      </c>
      <c r="R41" s="68" t="e">
        <f>IF(AND('Mapa final'!#REF!="Baja",'Mapa final'!#REF!="Menor"),CONCATENATE("R6C",'Mapa final'!#REF!),"")</f>
        <v>#REF!</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e">
        <f>IF(AND('Mapa final'!#REF!="Baja",'Mapa final'!#REF!="Moderado"),CONCATENATE("R6C",'Mapa final'!#REF!),"")</f>
        <v>#REF!</v>
      </c>
      <c r="W41" s="68" t="e">
        <f>IF(AND('Mapa final'!#REF!="Baja",'Mapa final'!#REF!="Moderado"),CONCATENATE("R6C",'Mapa final'!#REF!),"")</f>
        <v>#REF!</v>
      </c>
      <c r="X41" s="68" t="e">
        <f>IF(AND('Mapa final'!#REF!="Baja",'Mapa final'!#REF!="Moderado"),CONCATENATE("R6C",'Mapa final'!#REF!),"")</f>
        <v>#REF!</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2" t="e">
        <f>IF(AND('Mapa final'!#REF!="Baja",'Mapa final'!#REF!="Mayor"),CONCATENATE("R6C",'Mapa final'!#REF!),"")</f>
        <v>#REF!</v>
      </c>
      <c r="AC41" s="53" t="e">
        <f>IF(AND('Mapa final'!#REF!="Baja",'Mapa final'!#REF!="Mayor"),CONCATENATE("R6C",'Mapa final'!#REF!),"")</f>
        <v>#REF!</v>
      </c>
      <c r="AD41" s="53" t="e">
        <f>IF(AND('Mapa final'!#REF!="Baja",'Mapa final'!#REF!="Mayor"),CONCATENATE("R6C",'Mapa final'!#REF!),"")</f>
        <v>#REF!</v>
      </c>
      <c r="AE41" s="53" t="e">
        <f>IF(AND('Mapa final'!#REF!="Baja",'Mapa final'!#REF!="Mayor"),CONCATENATE("R6C",'Mapa final'!#REF!),"")</f>
        <v>#REF!</v>
      </c>
      <c r="AF41" s="53" t="e">
        <f>IF(AND('Mapa final'!#REF!="Baja",'Mapa final'!#REF!="Mayor"),CONCATENATE("R6C",'Mapa final'!#REF!),"")</f>
        <v>#REF!</v>
      </c>
      <c r="AG41" s="54" t="e">
        <f>IF(AND('Mapa final'!#REF!="Baja",'Mapa final'!#REF!="Mayor"),CONCATENATE("R6C",'Mapa final'!#REF!),"")</f>
        <v>#REF!</v>
      </c>
      <c r="AH41" s="55" t="e">
        <f>IF(AND('Mapa final'!#REF!="Baja",'Mapa final'!#REF!="Catastrófico"),CONCATENATE("R6C",'Mapa final'!#REF!),"")</f>
        <v>#REF!</v>
      </c>
      <c r="AI41" s="56" t="e">
        <f>IF(AND('Mapa final'!#REF!="Baja",'Mapa final'!#REF!="Catastrófico"),CONCATENATE("R6C",'Mapa final'!#REF!),"")</f>
        <v>#REF!</v>
      </c>
      <c r="AJ41" s="56" t="e">
        <f>IF(AND('Mapa final'!#REF!="Baja",'Mapa final'!#REF!="Catastrófico"),CONCATENATE("R6C",'Mapa final'!#REF!),"")</f>
        <v>#REF!</v>
      </c>
      <c r="AK41" s="56" t="e">
        <f>IF(AND('Mapa final'!#REF!="Baja",'Mapa final'!#REF!="Catastrófico"),CONCATENATE("R6C",'Mapa final'!#REF!),"")</f>
        <v>#REF!</v>
      </c>
      <c r="AL41" s="56" t="e">
        <f>IF(AND('Mapa final'!#REF!="Baja",'Mapa final'!#REF!="Catastrófico"),CONCATENATE("R6C",'Mapa final'!#REF!),"")</f>
        <v>#REF!</v>
      </c>
      <c r="AM41" s="57" t="e">
        <f>IF(AND('Mapa final'!#REF!="Baja",'Mapa final'!#REF!="Catastrófico"),CONCATENATE("R6C",'Mapa final'!#REF!),"")</f>
        <v>#REF!</v>
      </c>
      <c r="AN41" s="83"/>
      <c r="AO41" s="399"/>
      <c r="AP41" s="400"/>
      <c r="AQ41" s="400"/>
      <c r="AR41" s="400"/>
      <c r="AS41" s="400"/>
      <c r="AT41" s="401"/>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80"/>
      <c r="C42" s="280"/>
      <c r="D42" s="281"/>
      <c r="E42" s="379"/>
      <c r="F42" s="378"/>
      <c r="G42" s="378"/>
      <c r="H42" s="378"/>
      <c r="I42" s="378"/>
      <c r="J42" s="76" t="e">
        <f>IF(AND('Mapa final'!#REF!="Baja",'Mapa final'!#REF!="Leve"),CONCATENATE("R7C",'Mapa final'!#REF!),"")</f>
        <v>#REF!</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e">
        <f>IF(AND('Mapa final'!#REF!="Baja",'Mapa final'!#REF!="Menor"),CONCATENATE("R7C",'Mapa final'!#REF!),"")</f>
        <v>#REF!</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e">
        <f>IF(AND('Mapa final'!#REF!="Baja",'Mapa final'!#REF!="Moderado"),CONCATENATE("R7C",'Mapa final'!#REF!),"")</f>
        <v>#REF!</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2" t="e">
        <f>IF(AND('Mapa final'!#REF!="Baja",'Mapa final'!#REF!="Mayor"),CONCATENATE("R7C",'Mapa final'!#REF!),"")</f>
        <v>#REF!</v>
      </c>
      <c r="AC42" s="53" t="e">
        <f>IF(AND('Mapa final'!#REF!="Baja",'Mapa final'!#REF!="Mayor"),CONCATENATE("R7C",'Mapa final'!#REF!),"")</f>
        <v>#REF!</v>
      </c>
      <c r="AD42" s="53" t="e">
        <f>IF(AND('Mapa final'!#REF!="Baja",'Mapa final'!#REF!="Mayor"),CONCATENATE("R7C",'Mapa final'!#REF!),"")</f>
        <v>#REF!</v>
      </c>
      <c r="AE42" s="53" t="e">
        <f>IF(AND('Mapa final'!#REF!="Baja",'Mapa final'!#REF!="Mayor"),CONCATENATE("R7C",'Mapa final'!#REF!),"")</f>
        <v>#REF!</v>
      </c>
      <c r="AF42" s="53" t="e">
        <f>IF(AND('Mapa final'!#REF!="Baja",'Mapa final'!#REF!="Mayor"),CONCATENATE("R7C",'Mapa final'!#REF!),"")</f>
        <v>#REF!</v>
      </c>
      <c r="AG42" s="54" t="e">
        <f>IF(AND('Mapa final'!#REF!="Baja",'Mapa final'!#REF!="Mayor"),CONCATENATE("R7C",'Mapa final'!#REF!),"")</f>
        <v>#REF!</v>
      </c>
      <c r="AH42" s="55" t="e">
        <f>IF(AND('Mapa final'!#REF!="Baja",'Mapa final'!#REF!="Catastrófico"),CONCATENATE("R7C",'Mapa final'!#REF!),"")</f>
        <v>#REF!</v>
      </c>
      <c r="AI42" s="56" t="e">
        <f>IF(AND('Mapa final'!#REF!="Baja",'Mapa final'!#REF!="Catastrófico"),CONCATENATE("R7C",'Mapa final'!#REF!),"")</f>
        <v>#REF!</v>
      </c>
      <c r="AJ42" s="56" t="e">
        <f>IF(AND('Mapa final'!#REF!="Baja",'Mapa final'!#REF!="Catastrófico"),CONCATENATE("R7C",'Mapa final'!#REF!),"")</f>
        <v>#REF!</v>
      </c>
      <c r="AK42" s="56" t="e">
        <f>IF(AND('Mapa final'!#REF!="Baja",'Mapa final'!#REF!="Catastrófico"),CONCATENATE("R7C",'Mapa final'!#REF!),"")</f>
        <v>#REF!</v>
      </c>
      <c r="AL42" s="56" t="e">
        <f>IF(AND('Mapa final'!#REF!="Baja",'Mapa final'!#REF!="Catastrófico"),CONCATENATE("R7C",'Mapa final'!#REF!),"")</f>
        <v>#REF!</v>
      </c>
      <c r="AM42" s="57" t="e">
        <f>IF(AND('Mapa final'!#REF!="Baja",'Mapa final'!#REF!="Catastrófico"),CONCATENATE("R7C",'Mapa final'!#REF!),"")</f>
        <v>#REF!</v>
      </c>
      <c r="AN42" s="83"/>
      <c r="AO42" s="399"/>
      <c r="AP42" s="400"/>
      <c r="AQ42" s="400"/>
      <c r="AR42" s="400"/>
      <c r="AS42" s="400"/>
      <c r="AT42" s="401"/>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80"/>
      <c r="C43" s="280"/>
      <c r="D43" s="281"/>
      <c r="E43" s="379"/>
      <c r="F43" s="378"/>
      <c r="G43" s="378"/>
      <c r="H43" s="378"/>
      <c r="I43" s="378"/>
      <c r="J43" s="76" t="e">
        <f>IF(AND('Mapa final'!#REF!="Baja",'Mapa final'!#REF!="Leve"),CONCATENATE("R8C",'Mapa final'!#REF!),"")</f>
        <v>#REF!</v>
      </c>
      <c r="K43" s="77" t="e">
        <f>IF(AND('Mapa final'!#REF!="Baja",'Mapa final'!#REF!="Leve"),CONCATENATE("R8C",'Mapa final'!#REF!),"")</f>
        <v>#REF!</v>
      </c>
      <c r="L43" s="77" t="e">
        <f>IF(AND('Mapa final'!#REF!="Baja",'Mapa final'!#REF!="Leve"),CONCATENATE("R8C",'Mapa final'!#REF!),"")</f>
        <v>#REF!</v>
      </c>
      <c r="M43" s="77" t="e">
        <f>IF(AND('Mapa final'!#REF!="Baja",'Mapa final'!#REF!="Leve"),CONCATENATE("R8C",'Mapa final'!#REF!),"")</f>
        <v>#REF!</v>
      </c>
      <c r="N43" s="77" t="e">
        <f>IF(AND('Mapa final'!#REF!="Baja",'Mapa final'!#REF!="Leve"),CONCATENATE("R8C",'Mapa final'!#REF!),"")</f>
        <v>#REF!</v>
      </c>
      <c r="O43" s="78" t="e">
        <f>IF(AND('Mapa final'!#REF!="Baja",'Mapa final'!#REF!="Leve"),CONCATENATE("R8C",'Mapa final'!#REF!),"")</f>
        <v>#REF!</v>
      </c>
      <c r="P43" s="67" t="e">
        <f>IF(AND('Mapa final'!#REF!="Baja",'Mapa final'!#REF!="Menor"),CONCATENATE("R8C",'Mapa final'!#REF!),"")</f>
        <v>#REF!</v>
      </c>
      <c r="Q43" s="68" t="e">
        <f>IF(AND('Mapa final'!#REF!="Baja",'Mapa final'!#REF!="Menor"),CONCATENATE("R8C",'Mapa final'!#REF!),"")</f>
        <v>#REF!</v>
      </c>
      <c r="R43" s="68" t="e">
        <f>IF(AND('Mapa final'!#REF!="Baja",'Mapa final'!#REF!="Menor"),CONCATENATE("R8C",'Mapa final'!#REF!),"")</f>
        <v>#REF!</v>
      </c>
      <c r="S43" s="68" t="e">
        <f>IF(AND('Mapa final'!#REF!="Baja",'Mapa final'!#REF!="Menor"),CONCATENATE("R8C",'Mapa final'!#REF!),"")</f>
        <v>#REF!</v>
      </c>
      <c r="T43" s="68" t="e">
        <f>IF(AND('Mapa final'!#REF!="Baja",'Mapa final'!#REF!="Menor"),CONCATENATE("R8C",'Mapa final'!#REF!),"")</f>
        <v>#REF!</v>
      </c>
      <c r="U43" s="69" t="e">
        <f>IF(AND('Mapa final'!#REF!="Baja",'Mapa final'!#REF!="Menor"),CONCATENATE("R8C",'Mapa final'!#REF!),"")</f>
        <v>#REF!</v>
      </c>
      <c r="V43" s="67" t="e">
        <f>IF(AND('Mapa final'!#REF!="Baja",'Mapa final'!#REF!="Moderado"),CONCATENATE("R8C",'Mapa final'!#REF!),"")</f>
        <v>#REF!</v>
      </c>
      <c r="W43" s="68" t="e">
        <f>IF(AND('Mapa final'!#REF!="Baja",'Mapa final'!#REF!="Moderado"),CONCATENATE("R8C",'Mapa final'!#REF!),"")</f>
        <v>#REF!</v>
      </c>
      <c r="X43" s="68" t="e">
        <f>IF(AND('Mapa final'!#REF!="Baja",'Mapa final'!#REF!="Moderado"),CONCATENATE("R8C",'Mapa final'!#REF!),"")</f>
        <v>#REF!</v>
      </c>
      <c r="Y43" s="68" t="e">
        <f>IF(AND('Mapa final'!#REF!="Baja",'Mapa final'!#REF!="Moderado"),CONCATENATE("R8C",'Mapa final'!#REF!),"")</f>
        <v>#REF!</v>
      </c>
      <c r="Z43" s="68" t="e">
        <f>IF(AND('Mapa final'!#REF!="Baja",'Mapa final'!#REF!="Moderado"),CONCATENATE("R8C",'Mapa final'!#REF!),"")</f>
        <v>#REF!</v>
      </c>
      <c r="AA43" s="69" t="e">
        <f>IF(AND('Mapa final'!#REF!="Baja",'Mapa final'!#REF!="Moderado"),CONCATENATE("R8C",'Mapa final'!#REF!),"")</f>
        <v>#REF!</v>
      </c>
      <c r="AB43" s="52" t="e">
        <f>IF(AND('Mapa final'!#REF!="Baja",'Mapa final'!#REF!="Mayor"),CONCATENATE("R8C",'Mapa final'!#REF!),"")</f>
        <v>#REF!</v>
      </c>
      <c r="AC43" s="53" t="e">
        <f>IF(AND('Mapa final'!#REF!="Baja",'Mapa final'!#REF!="Mayor"),CONCATENATE("R8C",'Mapa final'!#REF!),"")</f>
        <v>#REF!</v>
      </c>
      <c r="AD43" s="53" t="e">
        <f>IF(AND('Mapa final'!#REF!="Baja",'Mapa final'!#REF!="Mayor"),CONCATENATE("R8C",'Mapa final'!#REF!),"")</f>
        <v>#REF!</v>
      </c>
      <c r="AE43" s="53" t="e">
        <f>IF(AND('Mapa final'!#REF!="Baja",'Mapa final'!#REF!="Mayor"),CONCATENATE("R8C",'Mapa final'!#REF!),"")</f>
        <v>#REF!</v>
      </c>
      <c r="AF43" s="53" t="e">
        <f>IF(AND('Mapa final'!#REF!="Baja",'Mapa final'!#REF!="Mayor"),CONCATENATE("R8C",'Mapa final'!#REF!),"")</f>
        <v>#REF!</v>
      </c>
      <c r="AG43" s="54" t="e">
        <f>IF(AND('Mapa final'!#REF!="Baja",'Mapa final'!#REF!="Mayor"),CONCATENATE("R8C",'Mapa final'!#REF!),"")</f>
        <v>#REF!</v>
      </c>
      <c r="AH43" s="55" t="e">
        <f>IF(AND('Mapa final'!#REF!="Baja",'Mapa final'!#REF!="Catastrófico"),CONCATENATE("R8C",'Mapa final'!#REF!),"")</f>
        <v>#REF!</v>
      </c>
      <c r="AI43" s="56" t="e">
        <f>IF(AND('Mapa final'!#REF!="Baja",'Mapa final'!#REF!="Catastrófico"),CONCATENATE("R8C",'Mapa final'!#REF!),"")</f>
        <v>#REF!</v>
      </c>
      <c r="AJ43" s="56" t="e">
        <f>IF(AND('Mapa final'!#REF!="Baja",'Mapa final'!#REF!="Catastrófico"),CONCATENATE("R8C",'Mapa final'!#REF!),"")</f>
        <v>#REF!</v>
      </c>
      <c r="AK43" s="56" t="e">
        <f>IF(AND('Mapa final'!#REF!="Baja",'Mapa final'!#REF!="Catastrófico"),CONCATENATE("R8C",'Mapa final'!#REF!),"")</f>
        <v>#REF!</v>
      </c>
      <c r="AL43" s="56" t="e">
        <f>IF(AND('Mapa final'!#REF!="Baja",'Mapa final'!#REF!="Catastrófico"),CONCATENATE("R8C",'Mapa final'!#REF!),"")</f>
        <v>#REF!</v>
      </c>
      <c r="AM43" s="57" t="e">
        <f>IF(AND('Mapa final'!#REF!="Baja",'Mapa final'!#REF!="Catastrófico"),CONCATENATE("R8C",'Mapa final'!#REF!),"")</f>
        <v>#REF!</v>
      </c>
      <c r="AN43" s="83"/>
      <c r="AO43" s="399"/>
      <c r="AP43" s="400"/>
      <c r="AQ43" s="400"/>
      <c r="AR43" s="400"/>
      <c r="AS43" s="400"/>
      <c r="AT43" s="401"/>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80"/>
      <c r="C44" s="280"/>
      <c r="D44" s="281"/>
      <c r="E44" s="379"/>
      <c r="F44" s="378"/>
      <c r="G44" s="378"/>
      <c r="H44" s="378"/>
      <c r="I44" s="378"/>
      <c r="J44" s="76" t="e">
        <f>IF(AND('Mapa final'!#REF!="Baja",'Mapa final'!#REF!="Leve"),CONCATENATE("R9C",'Mapa final'!#REF!),"")</f>
        <v>#REF!</v>
      </c>
      <c r="K44" s="77" t="e">
        <f>IF(AND('Mapa final'!#REF!="Baja",'Mapa final'!#REF!="Leve"),CONCATENATE("R9C",'Mapa final'!#REF!),"")</f>
        <v>#REF!</v>
      </c>
      <c r="L44" s="77" t="e">
        <f>IF(AND('Mapa final'!#REF!="Baja",'Mapa final'!#REF!="Leve"),CONCATENATE("R9C",'Mapa final'!#REF!),"")</f>
        <v>#REF!</v>
      </c>
      <c r="M44" s="77" t="e">
        <f>IF(AND('Mapa final'!#REF!="Baja",'Mapa final'!#REF!="Leve"),CONCATENATE("R9C",'Mapa final'!#REF!),"")</f>
        <v>#REF!</v>
      </c>
      <c r="N44" s="77" t="e">
        <f>IF(AND('Mapa final'!#REF!="Baja",'Mapa final'!#REF!="Leve"),CONCATENATE("R9C",'Mapa final'!#REF!),"")</f>
        <v>#REF!</v>
      </c>
      <c r="O44" s="78" t="e">
        <f>IF(AND('Mapa final'!#REF!="Baja",'Mapa final'!#REF!="Leve"),CONCATENATE("R9C",'Mapa final'!#REF!),"")</f>
        <v>#REF!</v>
      </c>
      <c r="P44" s="67" t="e">
        <f>IF(AND('Mapa final'!#REF!="Baja",'Mapa final'!#REF!="Menor"),CONCATENATE("R9C",'Mapa final'!#REF!),"")</f>
        <v>#REF!</v>
      </c>
      <c r="Q44" s="68" t="e">
        <f>IF(AND('Mapa final'!#REF!="Baja",'Mapa final'!#REF!="Menor"),CONCATENATE("R9C",'Mapa final'!#REF!),"")</f>
        <v>#REF!</v>
      </c>
      <c r="R44" s="68" t="e">
        <f>IF(AND('Mapa final'!#REF!="Baja",'Mapa final'!#REF!="Menor"),CONCATENATE("R9C",'Mapa final'!#REF!),"")</f>
        <v>#REF!</v>
      </c>
      <c r="S44" s="68" t="e">
        <f>IF(AND('Mapa final'!#REF!="Baja",'Mapa final'!#REF!="Menor"),CONCATENATE("R9C",'Mapa final'!#REF!),"")</f>
        <v>#REF!</v>
      </c>
      <c r="T44" s="68" t="e">
        <f>IF(AND('Mapa final'!#REF!="Baja",'Mapa final'!#REF!="Menor"),CONCATENATE("R9C",'Mapa final'!#REF!),"")</f>
        <v>#REF!</v>
      </c>
      <c r="U44" s="69" t="e">
        <f>IF(AND('Mapa final'!#REF!="Baja",'Mapa final'!#REF!="Menor"),CONCATENATE("R9C",'Mapa final'!#REF!),"")</f>
        <v>#REF!</v>
      </c>
      <c r="V44" s="67" t="e">
        <f>IF(AND('Mapa final'!#REF!="Baja",'Mapa final'!#REF!="Moderado"),CONCATENATE("R9C",'Mapa final'!#REF!),"")</f>
        <v>#REF!</v>
      </c>
      <c r="W44" s="68" t="e">
        <f>IF(AND('Mapa final'!#REF!="Baja",'Mapa final'!#REF!="Moderado"),CONCATENATE("R9C",'Mapa final'!#REF!),"")</f>
        <v>#REF!</v>
      </c>
      <c r="X44" s="68" t="e">
        <f>IF(AND('Mapa final'!#REF!="Baja",'Mapa final'!#REF!="Moderado"),CONCATENATE("R9C",'Mapa final'!#REF!),"")</f>
        <v>#REF!</v>
      </c>
      <c r="Y44" s="68" t="e">
        <f>IF(AND('Mapa final'!#REF!="Baja",'Mapa final'!#REF!="Moderado"),CONCATENATE("R9C",'Mapa final'!#REF!),"")</f>
        <v>#REF!</v>
      </c>
      <c r="Z44" s="68" t="e">
        <f>IF(AND('Mapa final'!#REF!="Baja",'Mapa final'!#REF!="Moderado"),CONCATENATE("R9C",'Mapa final'!#REF!),"")</f>
        <v>#REF!</v>
      </c>
      <c r="AA44" s="69" t="e">
        <f>IF(AND('Mapa final'!#REF!="Baja",'Mapa final'!#REF!="Moderado"),CONCATENATE("R9C",'Mapa final'!#REF!),"")</f>
        <v>#REF!</v>
      </c>
      <c r="AB44" s="52" t="e">
        <f>IF(AND('Mapa final'!#REF!="Baja",'Mapa final'!#REF!="Mayor"),CONCATENATE("R9C",'Mapa final'!#REF!),"")</f>
        <v>#REF!</v>
      </c>
      <c r="AC44" s="53" t="e">
        <f>IF(AND('Mapa final'!#REF!="Baja",'Mapa final'!#REF!="Mayor"),CONCATENATE("R9C",'Mapa final'!#REF!),"")</f>
        <v>#REF!</v>
      </c>
      <c r="AD44" s="53" t="e">
        <f>IF(AND('Mapa final'!#REF!="Baja",'Mapa final'!#REF!="Mayor"),CONCATENATE("R9C",'Mapa final'!#REF!),"")</f>
        <v>#REF!</v>
      </c>
      <c r="AE44" s="53" t="e">
        <f>IF(AND('Mapa final'!#REF!="Baja",'Mapa final'!#REF!="Mayor"),CONCATENATE("R9C",'Mapa final'!#REF!),"")</f>
        <v>#REF!</v>
      </c>
      <c r="AF44" s="53" t="e">
        <f>IF(AND('Mapa final'!#REF!="Baja",'Mapa final'!#REF!="Mayor"),CONCATENATE("R9C",'Mapa final'!#REF!),"")</f>
        <v>#REF!</v>
      </c>
      <c r="AG44" s="54" t="e">
        <f>IF(AND('Mapa final'!#REF!="Baja",'Mapa final'!#REF!="Mayor"),CONCATENATE("R9C",'Mapa final'!#REF!),"")</f>
        <v>#REF!</v>
      </c>
      <c r="AH44" s="55" t="e">
        <f>IF(AND('Mapa final'!#REF!="Baja",'Mapa final'!#REF!="Catastrófico"),CONCATENATE("R9C",'Mapa final'!#REF!),"")</f>
        <v>#REF!</v>
      </c>
      <c r="AI44" s="56" t="e">
        <f>IF(AND('Mapa final'!#REF!="Baja",'Mapa final'!#REF!="Catastrófico"),CONCATENATE("R9C",'Mapa final'!#REF!),"")</f>
        <v>#REF!</v>
      </c>
      <c r="AJ44" s="56" t="e">
        <f>IF(AND('Mapa final'!#REF!="Baja",'Mapa final'!#REF!="Catastrófico"),CONCATENATE("R9C",'Mapa final'!#REF!),"")</f>
        <v>#REF!</v>
      </c>
      <c r="AK44" s="56" t="e">
        <f>IF(AND('Mapa final'!#REF!="Baja",'Mapa final'!#REF!="Catastrófico"),CONCATENATE("R9C",'Mapa final'!#REF!),"")</f>
        <v>#REF!</v>
      </c>
      <c r="AL44" s="56" t="e">
        <f>IF(AND('Mapa final'!#REF!="Baja",'Mapa final'!#REF!="Catastrófico"),CONCATENATE("R9C",'Mapa final'!#REF!),"")</f>
        <v>#REF!</v>
      </c>
      <c r="AM44" s="57" t="e">
        <f>IF(AND('Mapa final'!#REF!="Baja",'Mapa final'!#REF!="Catastrófico"),CONCATENATE("R9C",'Mapa final'!#REF!),"")</f>
        <v>#REF!</v>
      </c>
      <c r="AN44" s="83"/>
      <c r="AO44" s="399"/>
      <c r="AP44" s="400"/>
      <c r="AQ44" s="400"/>
      <c r="AR44" s="400"/>
      <c r="AS44" s="400"/>
      <c r="AT44" s="401"/>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80"/>
      <c r="C45" s="280"/>
      <c r="D45" s="281"/>
      <c r="E45" s="380"/>
      <c r="F45" s="381"/>
      <c r="G45" s="381"/>
      <c r="H45" s="381"/>
      <c r="I45" s="381"/>
      <c r="J45" s="79" t="e">
        <f>IF(AND('Mapa final'!#REF!="Baja",'Mapa final'!#REF!="Leve"),CONCATENATE("R10C",'Mapa final'!#REF!),"")</f>
        <v>#REF!</v>
      </c>
      <c r="K45" s="80" t="e">
        <f>IF(AND('Mapa final'!#REF!="Baja",'Mapa final'!#REF!="Leve"),CONCATENATE("R10C",'Mapa final'!#REF!),"")</f>
        <v>#REF!</v>
      </c>
      <c r="L45" s="80" t="e">
        <f>IF(AND('Mapa final'!#REF!="Baja",'Mapa final'!#REF!="Leve"),CONCATENATE("R10C",'Mapa final'!#REF!),"")</f>
        <v>#REF!</v>
      </c>
      <c r="M45" s="80" t="e">
        <f>IF(AND('Mapa final'!#REF!="Baja",'Mapa final'!#REF!="Leve"),CONCATENATE("R10C",'Mapa final'!#REF!),"")</f>
        <v>#REF!</v>
      </c>
      <c r="N45" s="80" t="e">
        <f>IF(AND('Mapa final'!#REF!="Baja",'Mapa final'!#REF!="Leve"),CONCATENATE("R10C",'Mapa final'!#REF!),"")</f>
        <v>#REF!</v>
      </c>
      <c r="O45" s="81" t="e">
        <f>IF(AND('Mapa final'!#REF!="Baja",'Mapa final'!#REF!="Leve"),CONCATENATE("R10C",'Mapa final'!#REF!),"")</f>
        <v>#REF!</v>
      </c>
      <c r="P45" s="67" t="e">
        <f>IF(AND('Mapa final'!#REF!="Baja",'Mapa final'!#REF!="Menor"),CONCATENATE("R10C",'Mapa final'!#REF!),"")</f>
        <v>#REF!</v>
      </c>
      <c r="Q45" s="68" t="e">
        <f>IF(AND('Mapa final'!#REF!="Baja",'Mapa final'!#REF!="Menor"),CONCATENATE("R10C",'Mapa final'!#REF!),"")</f>
        <v>#REF!</v>
      </c>
      <c r="R45" s="68" t="e">
        <f>IF(AND('Mapa final'!#REF!="Baja",'Mapa final'!#REF!="Menor"),CONCATENATE("R10C",'Mapa final'!#REF!),"")</f>
        <v>#REF!</v>
      </c>
      <c r="S45" s="68" t="e">
        <f>IF(AND('Mapa final'!#REF!="Baja",'Mapa final'!#REF!="Menor"),CONCATENATE("R10C",'Mapa final'!#REF!),"")</f>
        <v>#REF!</v>
      </c>
      <c r="T45" s="68" t="e">
        <f>IF(AND('Mapa final'!#REF!="Baja",'Mapa final'!#REF!="Menor"),CONCATENATE("R10C",'Mapa final'!#REF!),"")</f>
        <v>#REF!</v>
      </c>
      <c r="U45" s="69" t="e">
        <f>IF(AND('Mapa final'!#REF!="Baja",'Mapa final'!#REF!="Menor"),CONCATENATE("R10C",'Mapa final'!#REF!),"")</f>
        <v>#REF!</v>
      </c>
      <c r="V45" s="70" t="e">
        <f>IF(AND('Mapa final'!#REF!="Baja",'Mapa final'!#REF!="Moderado"),CONCATENATE("R10C",'Mapa final'!#REF!),"")</f>
        <v>#REF!</v>
      </c>
      <c r="W45" s="71" t="e">
        <f>IF(AND('Mapa final'!#REF!="Baja",'Mapa final'!#REF!="Moderado"),CONCATENATE("R10C",'Mapa final'!#REF!),"")</f>
        <v>#REF!</v>
      </c>
      <c r="X45" s="71" t="e">
        <f>IF(AND('Mapa final'!#REF!="Baja",'Mapa final'!#REF!="Moderado"),CONCATENATE("R10C",'Mapa final'!#REF!),"")</f>
        <v>#REF!</v>
      </c>
      <c r="Y45" s="71" t="e">
        <f>IF(AND('Mapa final'!#REF!="Baja",'Mapa final'!#REF!="Moderado"),CONCATENATE("R10C",'Mapa final'!#REF!),"")</f>
        <v>#REF!</v>
      </c>
      <c r="Z45" s="71" t="e">
        <f>IF(AND('Mapa final'!#REF!="Baja",'Mapa final'!#REF!="Moderado"),CONCATENATE("R10C",'Mapa final'!#REF!),"")</f>
        <v>#REF!</v>
      </c>
      <c r="AA45" s="72" t="e">
        <f>IF(AND('Mapa final'!#REF!="Baja",'Mapa final'!#REF!="Moderado"),CONCATENATE("R10C",'Mapa final'!#REF!),"")</f>
        <v>#REF!</v>
      </c>
      <c r="AB45" s="58" t="e">
        <f>IF(AND('Mapa final'!#REF!="Baja",'Mapa final'!#REF!="Mayor"),CONCATENATE("R10C",'Mapa final'!#REF!),"")</f>
        <v>#REF!</v>
      </c>
      <c r="AC45" s="59" t="e">
        <f>IF(AND('Mapa final'!#REF!="Baja",'Mapa final'!#REF!="Mayor"),CONCATENATE("R10C",'Mapa final'!#REF!),"")</f>
        <v>#REF!</v>
      </c>
      <c r="AD45" s="59" t="e">
        <f>IF(AND('Mapa final'!#REF!="Baja",'Mapa final'!#REF!="Mayor"),CONCATENATE("R10C",'Mapa final'!#REF!),"")</f>
        <v>#REF!</v>
      </c>
      <c r="AE45" s="59" t="e">
        <f>IF(AND('Mapa final'!#REF!="Baja",'Mapa final'!#REF!="Mayor"),CONCATENATE("R10C",'Mapa final'!#REF!),"")</f>
        <v>#REF!</v>
      </c>
      <c r="AF45" s="59" t="e">
        <f>IF(AND('Mapa final'!#REF!="Baja",'Mapa final'!#REF!="Mayor"),CONCATENATE("R10C",'Mapa final'!#REF!),"")</f>
        <v>#REF!</v>
      </c>
      <c r="AG45" s="60" t="e">
        <f>IF(AND('Mapa final'!#REF!="Baja",'Mapa final'!#REF!="Mayor"),CONCATENATE("R10C",'Mapa final'!#REF!),"")</f>
        <v>#REF!</v>
      </c>
      <c r="AH45" s="61" t="e">
        <f>IF(AND('Mapa final'!#REF!="Baja",'Mapa final'!#REF!="Catastrófico"),CONCATENATE("R10C",'Mapa final'!#REF!),"")</f>
        <v>#REF!</v>
      </c>
      <c r="AI45" s="62" t="e">
        <f>IF(AND('Mapa final'!#REF!="Baja",'Mapa final'!#REF!="Catastrófico"),CONCATENATE("R10C",'Mapa final'!#REF!),"")</f>
        <v>#REF!</v>
      </c>
      <c r="AJ45" s="62" t="e">
        <f>IF(AND('Mapa final'!#REF!="Baja",'Mapa final'!#REF!="Catastrófico"),CONCATENATE("R10C",'Mapa final'!#REF!),"")</f>
        <v>#REF!</v>
      </c>
      <c r="AK45" s="62" t="e">
        <f>IF(AND('Mapa final'!#REF!="Baja",'Mapa final'!#REF!="Catastrófico"),CONCATENATE("R10C",'Mapa final'!#REF!),"")</f>
        <v>#REF!</v>
      </c>
      <c r="AL45" s="62" t="e">
        <f>IF(AND('Mapa final'!#REF!="Baja",'Mapa final'!#REF!="Catastrófico"),CONCATENATE("R10C",'Mapa final'!#REF!),"")</f>
        <v>#REF!</v>
      </c>
      <c r="AM45" s="63" t="e">
        <f>IF(AND('Mapa final'!#REF!="Baja",'Mapa final'!#REF!="Catastrófico"),CONCATENATE("R10C",'Mapa final'!#REF!),"")</f>
        <v>#REF!</v>
      </c>
      <c r="AN45" s="83"/>
      <c r="AO45" s="402"/>
      <c r="AP45" s="403"/>
      <c r="AQ45" s="403"/>
      <c r="AR45" s="403"/>
      <c r="AS45" s="403"/>
      <c r="AT45" s="404"/>
    </row>
    <row r="46" spans="1:80" ht="46.5" customHeight="1" x14ac:dyDescent="0.35">
      <c r="A46" s="83"/>
      <c r="B46" s="280"/>
      <c r="C46" s="280"/>
      <c r="D46" s="281"/>
      <c r="E46" s="375" t="s">
        <v>113</v>
      </c>
      <c r="F46" s="376"/>
      <c r="G46" s="376"/>
      <c r="H46" s="376"/>
      <c r="I46" s="393"/>
      <c r="J46" s="73" t="str">
        <f ca="1">IF(AND('Mapa final'!$Y$15="Muy Baja",'Mapa final'!$AA$15="Leve"),CONCATENATE("R1C",'Mapa final'!$O$15),"")</f>
        <v/>
      </c>
      <c r="K46" s="74" t="str">
        <f ca="1">IF(AND('Mapa final'!$Y$17="Muy Baja",'Mapa final'!$AA$17="Leve"),CONCATENATE("R1C",'Mapa final'!$O$17),"")</f>
        <v/>
      </c>
      <c r="L46" s="74" t="e">
        <f>IF(AND('Mapa final'!#REF!="Muy Baja",'Mapa final'!#REF!="Leve"),CONCATENATE("R1C",'Mapa final'!#REF!),"")</f>
        <v>#REF!</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 ca="1">IF(AND('Mapa final'!$Y$15="Muy Baja",'Mapa final'!$AA$15="Menor"),CONCATENATE("R1C",'Mapa final'!$O$15),"")</f>
        <v/>
      </c>
      <c r="Q46" s="74" t="str">
        <f ca="1">IF(AND('Mapa final'!$Y$17="Muy Baja",'Mapa final'!$AA$17="Menor"),CONCATENATE("R1C",'Mapa final'!$O$17),"")</f>
        <v/>
      </c>
      <c r="R46" s="74" t="e">
        <f>IF(AND('Mapa final'!#REF!="Muy Baja",'Mapa final'!#REF!="Menor"),CONCATENATE("R1C",'Mapa final'!#REF!),"")</f>
        <v>#REF!</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 ca="1">IF(AND('Mapa final'!$Y$15="Muy Baja",'Mapa final'!$AA$15="Moderado"),CONCATENATE("R1C",'Mapa final'!$O$15),"")</f>
        <v/>
      </c>
      <c r="W46" s="82" t="str">
        <f ca="1">IF(AND('Mapa final'!$Y$17="Muy Baja",'Mapa final'!$AA$17="Moderado"),CONCATENATE("R1C",'Mapa final'!$O$17),"")</f>
        <v/>
      </c>
      <c r="X46" s="65" t="e">
        <f>IF(AND('Mapa final'!#REF!="Muy Baja",'Mapa final'!#REF!="Moderado"),CONCATENATE("R1C",'Mapa final'!#REF!),"")</f>
        <v>#REF!</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 ca="1">IF(AND('Mapa final'!$Y$15="Muy Baja",'Mapa final'!$AA$15="Mayor"),CONCATENATE("R1C",'Mapa final'!$O$15),"")</f>
        <v/>
      </c>
      <c r="AC46" s="47" t="str">
        <f ca="1">IF(AND('Mapa final'!$Y$17="Muy Baja",'Mapa final'!$AA$17="Mayor"),CONCATENATE("R1C",'Mapa final'!$O$17),"")</f>
        <v/>
      </c>
      <c r="AD46" s="47" t="e">
        <f>IF(AND('Mapa final'!#REF!="Muy Baja",'Mapa final'!#REF!="Mayor"),CONCATENATE("R1C",'Mapa final'!#REF!),"")</f>
        <v>#REF!</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 ca="1">IF(AND('Mapa final'!$Y$15="Muy Baja",'Mapa final'!$AA$15="Catastrófico"),CONCATENATE("R1C",'Mapa final'!$O$15),"")</f>
        <v/>
      </c>
      <c r="AI46" s="50" t="str">
        <f ca="1">IF(AND('Mapa final'!$Y$17="Muy Baja",'Mapa final'!$AA$17="Catastrófico"),CONCATENATE("R1C",'Mapa final'!$O$17),"")</f>
        <v/>
      </c>
      <c r="AJ46" s="50" t="e">
        <f>IF(AND('Mapa final'!#REF!="Muy Baja",'Mapa final'!#REF!="Catastrófico"),CONCATENATE("R1C",'Mapa final'!#REF!),"")</f>
        <v>#REF!</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80"/>
      <c r="C47" s="280"/>
      <c r="D47" s="281"/>
      <c r="E47" s="377"/>
      <c r="F47" s="378"/>
      <c r="G47" s="378"/>
      <c r="H47" s="378"/>
      <c r="I47" s="394"/>
      <c r="J47" s="76" t="e">
        <f>IF(AND('Mapa final'!#REF!="Muy Baja",'Mapa final'!#REF!="Leve"),CONCATENATE("R2C",'Mapa final'!#REF!),"")</f>
        <v>#REF!</v>
      </c>
      <c r="K47" s="77" t="e">
        <f>IF(AND('Mapa final'!#REF!="Muy Baja",'Mapa final'!#REF!="Leve"),CONCATENATE("R2C",'Mapa final'!#REF!),"")</f>
        <v>#REF!</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e">
        <f>IF(AND('Mapa final'!#REF!="Muy Baja",'Mapa final'!#REF!="Menor"),CONCATENATE("R2C",'Mapa final'!#REF!),"")</f>
        <v>#REF!</v>
      </c>
      <c r="Q47" s="77" t="e">
        <f>IF(AND('Mapa final'!#REF!="Muy Baja",'Mapa final'!#REF!="Menor"),CONCATENATE("R2C",'Mapa final'!#REF!),"")</f>
        <v>#REF!</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e">
        <f>IF(AND('Mapa final'!#REF!="Muy Baja",'Mapa final'!#REF!="Moderado"),CONCATENATE("R2C",'Mapa final'!#REF!),"")</f>
        <v>#REF!</v>
      </c>
      <c r="W47" s="68" t="e">
        <f>IF(AND('Mapa final'!#REF!="Muy Baja",'Mapa final'!#REF!="Moderado"),CONCATENATE("R2C",'Mapa final'!#REF!),"")</f>
        <v>#REF!</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e">
        <f>IF(AND('Mapa final'!#REF!="Muy Baja",'Mapa final'!#REF!="Mayor"),CONCATENATE("R2C",'Mapa final'!#REF!),"")</f>
        <v>#REF!</v>
      </c>
      <c r="AC47" s="53" t="e">
        <f>IF(AND('Mapa final'!#REF!="Muy Baja",'Mapa final'!#REF!="Mayor"),CONCATENATE("R2C",'Mapa final'!#REF!),"")</f>
        <v>#REF!</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e">
        <f>IF(AND('Mapa final'!#REF!="Muy Baja",'Mapa final'!#REF!="Catastrófico"),CONCATENATE("R2C",'Mapa final'!#REF!),"")</f>
        <v>#REF!</v>
      </c>
      <c r="AI47" s="56" t="e">
        <f>IF(AND('Mapa final'!#REF!="Muy Baja",'Mapa final'!#REF!="Catastrófico"),CONCATENATE("R2C",'Mapa final'!#REF!),"")</f>
        <v>#REF!</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80"/>
      <c r="C48" s="280"/>
      <c r="D48" s="281"/>
      <c r="E48" s="377"/>
      <c r="F48" s="378"/>
      <c r="G48" s="378"/>
      <c r="H48" s="378"/>
      <c r="I48" s="394"/>
      <c r="J48" s="76" t="e">
        <f>IF(AND('Mapa final'!#REF!="Muy Baja",'Mapa final'!#REF!="Leve"),CONCATENATE("R3C",'Mapa final'!#REF!),"")</f>
        <v>#REF!</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e">
        <f>IF(AND('Mapa final'!#REF!="Muy Baja",'Mapa final'!#REF!="Menor"),CONCATENATE("R3C",'Mapa final'!#REF!),"")</f>
        <v>#REF!</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e">
        <f>IF(AND('Mapa final'!#REF!="Muy Baja",'Mapa final'!#REF!="Moderado"),CONCATENATE("R3C",'Mapa final'!#REF!),"")</f>
        <v>#REF!</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e">
        <f>IF(AND('Mapa final'!#REF!="Muy Baja",'Mapa final'!#REF!="Mayor"),CONCATENATE("R3C",'Mapa final'!#REF!),"")</f>
        <v>#REF!</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e">
        <f>IF(AND('Mapa final'!#REF!="Muy Baja",'Mapa final'!#REF!="Catastrófico"),CONCATENATE("R3C",'Mapa final'!#REF!),"")</f>
        <v>#REF!</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80"/>
      <c r="C49" s="280"/>
      <c r="D49" s="281"/>
      <c r="E49" s="379"/>
      <c r="F49" s="378"/>
      <c r="G49" s="378"/>
      <c r="H49" s="378"/>
      <c r="I49" s="394"/>
      <c r="J49" s="76" t="e">
        <f>IF(AND('Mapa final'!#REF!="Muy Baja",'Mapa final'!#REF!="Leve"),CONCATENATE("R4C",'Mapa final'!#REF!),"")</f>
        <v>#REF!</v>
      </c>
      <c r="K49" s="77" t="e">
        <f>IF(AND('Mapa final'!#REF!="Muy Baja",'Mapa final'!#REF!="Leve"),CONCATENATE("R4C",'Mapa final'!#REF!),"")</f>
        <v>#REF!</v>
      </c>
      <c r="L49" s="77" t="e">
        <f>IF(AND('Mapa final'!#REF!="Muy Baja",'Mapa final'!#REF!="Leve"),CONCATENATE("R4C",'Mapa final'!#REF!),"")</f>
        <v>#REF!</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e">
        <f>IF(AND('Mapa final'!#REF!="Muy Baja",'Mapa final'!#REF!="Menor"),CONCATENATE("R4C",'Mapa final'!#REF!),"")</f>
        <v>#REF!</v>
      </c>
      <c r="Q49" s="77" t="e">
        <f>IF(AND('Mapa final'!#REF!="Muy Baja",'Mapa final'!#REF!="Menor"),CONCATENATE("R4C",'Mapa final'!#REF!),"")</f>
        <v>#REF!</v>
      </c>
      <c r="R49" s="77" t="e">
        <f>IF(AND('Mapa final'!#REF!="Muy Baja",'Mapa final'!#REF!="Menor"),CONCATENATE("R4C",'Mapa final'!#REF!),"")</f>
        <v>#REF!</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e">
        <f>IF(AND('Mapa final'!#REF!="Muy Baja",'Mapa final'!#REF!="Moderado"),CONCATENATE("R4C",'Mapa final'!#REF!),"")</f>
        <v>#REF!</v>
      </c>
      <c r="W49" s="68" t="e">
        <f>IF(AND('Mapa final'!#REF!="Muy Baja",'Mapa final'!#REF!="Moderado"),CONCATENATE("R4C",'Mapa final'!#REF!),"")</f>
        <v>#REF!</v>
      </c>
      <c r="X49" s="68" t="e">
        <f>IF(AND('Mapa final'!#REF!="Muy Baja",'Mapa final'!#REF!="Moderado"),CONCATENATE("R4C",'Mapa final'!#REF!),"")</f>
        <v>#REF!</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e">
        <f>IF(AND('Mapa final'!#REF!="Muy Baja",'Mapa final'!#REF!="Mayor"),CONCATENATE("R4C",'Mapa final'!#REF!),"")</f>
        <v>#REF!</v>
      </c>
      <c r="AC49" s="53" t="e">
        <f>IF(AND('Mapa final'!#REF!="Muy Baja",'Mapa final'!#REF!="Mayor"),CONCATENATE("R4C",'Mapa final'!#REF!),"")</f>
        <v>#REF!</v>
      </c>
      <c r="AD49" s="53" t="e">
        <f>IF(AND('Mapa final'!#REF!="Muy Baja",'Mapa final'!#REF!="Mayor"),CONCATENATE("R4C",'Mapa final'!#REF!),"")</f>
        <v>#REF!</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e">
        <f>IF(AND('Mapa final'!#REF!="Muy Baja",'Mapa final'!#REF!="Catastrófico"),CONCATENATE("R4C",'Mapa final'!#REF!),"")</f>
        <v>#REF!</v>
      </c>
      <c r="AI49" s="56" t="e">
        <f>IF(AND('Mapa final'!#REF!="Muy Baja",'Mapa final'!#REF!="Catastrófico"),CONCATENATE("R4C",'Mapa final'!#REF!),"")</f>
        <v>#REF!</v>
      </c>
      <c r="AJ49" s="56" t="e">
        <f>IF(AND('Mapa final'!#REF!="Muy Baja",'Mapa final'!#REF!="Catastrófico"),CONCATENATE("R4C",'Mapa final'!#REF!),"")</f>
        <v>#REF!</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80"/>
      <c r="C50" s="280"/>
      <c r="D50" s="281"/>
      <c r="E50" s="379"/>
      <c r="F50" s="378"/>
      <c r="G50" s="378"/>
      <c r="H50" s="378"/>
      <c r="I50" s="394"/>
      <c r="J50" s="76" t="e">
        <f>IF(AND('Mapa final'!#REF!="Muy Baja",'Mapa final'!#REF!="Leve"),CONCATENATE("R5C",'Mapa final'!#REF!),"")</f>
        <v>#REF!</v>
      </c>
      <c r="K50" s="77" t="e">
        <f>IF(AND('Mapa final'!#REF!="Muy Baja",'Mapa final'!#REF!="Leve"),CONCATENATE("R5C",'Mapa final'!#REF!),"")</f>
        <v>#REF!</v>
      </c>
      <c r="L50" s="77" t="e">
        <f>IF(AND('Mapa final'!#REF!="Muy Baja",'Mapa final'!#REF!="Leve"),CONCATENATE("R5C",'Mapa final'!#REF!),"")</f>
        <v>#REF!</v>
      </c>
      <c r="M50" s="77" t="e">
        <f>IF(AND('Mapa final'!#REF!="Muy Baja",'Mapa final'!#REF!="Leve"),CONCATENATE("R5C",'Mapa final'!#REF!),"")</f>
        <v>#REF!</v>
      </c>
      <c r="N50" s="77" t="e">
        <f>IF(AND('Mapa final'!#REF!="Muy Baja",'Mapa final'!#REF!="Leve"),CONCATENATE("R5C",'Mapa final'!#REF!),"")</f>
        <v>#REF!</v>
      </c>
      <c r="O50" s="78" t="e">
        <f>IF(AND('Mapa final'!#REF!="Muy Baja",'Mapa final'!#REF!="Leve"),CONCATENATE("R5C",'Mapa final'!#REF!),"")</f>
        <v>#REF!</v>
      </c>
      <c r="P50" s="76" t="e">
        <f>IF(AND('Mapa final'!#REF!="Muy Baja",'Mapa final'!#REF!="Menor"),CONCATENATE("R5C",'Mapa final'!#REF!),"")</f>
        <v>#REF!</v>
      </c>
      <c r="Q50" s="77" t="e">
        <f>IF(AND('Mapa final'!#REF!="Muy Baja",'Mapa final'!#REF!="Menor"),CONCATENATE("R5C",'Mapa final'!#REF!),"")</f>
        <v>#REF!</v>
      </c>
      <c r="R50" s="77" t="e">
        <f>IF(AND('Mapa final'!#REF!="Muy Baja",'Mapa final'!#REF!="Menor"),CONCATENATE("R5C",'Mapa final'!#REF!),"")</f>
        <v>#REF!</v>
      </c>
      <c r="S50" s="77" t="e">
        <f>IF(AND('Mapa final'!#REF!="Muy Baja",'Mapa final'!#REF!="Menor"),CONCATENATE("R5C",'Mapa final'!#REF!),"")</f>
        <v>#REF!</v>
      </c>
      <c r="T50" s="77" t="e">
        <f>IF(AND('Mapa final'!#REF!="Muy Baja",'Mapa final'!#REF!="Menor"),CONCATENATE("R5C",'Mapa final'!#REF!),"")</f>
        <v>#REF!</v>
      </c>
      <c r="U50" s="78" t="e">
        <f>IF(AND('Mapa final'!#REF!="Muy Baja",'Mapa final'!#REF!="Menor"),CONCATENATE("R5C",'Mapa final'!#REF!),"")</f>
        <v>#REF!</v>
      </c>
      <c r="V50" s="67" t="e">
        <f>IF(AND('Mapa final'!#REF!="Muy Baja",'Mapa final'!#REF!="Moderado"),CONCATENATE("R5C",'Mapa final'!#REF!),"")</f>
        <v>#REF!</v>
      </c>
      <c r="W50" s="68" t="e">
        <f>IF(AND('Mapa final'!#REF!="Muy Baja",'Mapa final'!#REF!="Moderado"),CONCATENATE("R5C",'Mapa final'!#REF!),"")</f>
        <v>#REF!</v>
      </c>
      <c r="X50" s="68" t="e">
        <f>IF(AND('Mapa final'!#REF!="Muy Baja",'Mapa final'!#REF!="Moderado"),CONCATENATE("R5C",'Mapa final'!#REF!),"")</f>
        <v>#REF!</v>
      </c>
      <c r="Y50" s="68" t="e">
        <f>IF(AND('Mapa final'!#REF!="Muy Baja",'Mapa final'!#REF!="Moderado"),CONCATENATE("R5C",'Mapa final'!#REF!),"")</f>
        <v>#REF!</v>
      </c>
      <c r="Z50" s="68" t="e">
        <f>IF(AND('Mapa final'!#REF!="Muy Baja",'Mapa final'!#REF!="Moderado"),CONCATENATE("R5C",'Mapa final'!#REF!),"")</f>
        <v>#REF!</v>
      </c>
      <c r="AA50" s="69" t="e">
        <f>IF(AND('Mapa final'!#REF!="Muy Baja",'Mapa final'!#REF!="Moderado"),CONCATENATE("R5C",'Mapa final'!#REF!),"")</f>
        <v>#REF!</v>
      </c>
      <c r="AB50" s="52" t="e">
        <f>IF(AND('Mapa final'!#REF!="Muy Baja",'Mapa final'!#REF!="Mayor"),CONCATENATE("R5C",'Mapa final'!#REF!),"")</f>
        <v>#REF!</v>
      </c>
      <c r="AC50" s="53" t="e">
        <f>IF(AND('Mapa final'!#REF!="Muy Baja",'Mapa final'!#REF!="Mayor"),CONCATENATE("R5C",'Mapa final'!#REF!),"")</f>
        <v>#REF!</v>
      </c>
      <c r="AD50" s="53" t="e">
        <f>IF(AND('Mapa final'!#REF!="Muy Baja",'Mapa final'!#REF!="Mayor"),CONCATENATE("R5C",'Mapa final'!#REF!),"")</f>
        <v>#REF!</v>
      </c>
      <c r="AE50" s="53" t="e">
        <f>IF(AND('Mapa final'!#REF!="Muy Baja",'Mapa final'!#REF!="Mayor"),CONCATENATE("R5C",'Mapa final'!#REF!),"")</f>
        <v>#REF!</v>
      </c>
      <c r="AF50" s="53" t="e">
        <f>IF(AND('Mapa final'!#REF!="Muy Baja",'Mapa final'!#REF!="Mayor"),CONCATENATE("R5C",'Mapa final'!#REF!),"")</f>
        <v>#REF!</v>
      </c>
      <c r="AG50" s="54" t="e">
        <f>IF(AND('Mapa final'!#REF!="Muy Baja",'Mapa final'!#REF!="Mayor"),CONCATENATE("R5C",'Mapa final'!#REF!),"")</f>
        <v>#REF!</v>
      </c>
      <c r="AH50" s="55" t="e">
        <f>IF(AND('Mapa final'!#REF!="Muy Baja",'Mapa final'!#REF!="Catastrófico"),CONCATENATE("R5C",'Mapa final'!#REF!),"")</f>
        <v>#REF!</v>
      </c>
      <c r="AI50" s="56" t="e">
        <f>IF(AND('Mapa final'!#REF!="Muy Baja",'Mapa final'!#REF!="Catastrófico"),CONCATENATE("R5C",'Mapa final'!#REF!),"")</f>
        <v>#REF!</v>
      </c>
      <c r="AJ50" s="56" t="e">
        <f>IF(AND('Mapa final'!#REF!="Muy Baja",'Mapa final'!#REF!="Catastrófico"),CONCATENATE("R5C",'Mapa final'!#REF!),"")</f>
        <v>#REF!</v>
      </c>
      <c r="AK50" s="56" t="e">
        <f>IF(AND('Mapa final'!#REF!="Muy Baja",'Mapa final'!#REF!="Catastrófico"),CONCATENATE("R5C",'Mapa final'!#REF!),"")</f>
        <v>#REF!</v>
      </c>
      <c r="AL50" s="56" t="e">
        <f>IF(AND('Mapa final'!#REF!="Muy Baja",'Mapa final'!#REF!="Catastrófico"),CONCATENATE("R5C",'Mapa final'!#REF!),"")</f>
        <v>#REF!</v>
      </c>
      <c r="AM50" s="57" t="e">
        <f>IF(AND('Mapa final'!#REF!="Muy Baja",'Mapa final'!#REF!="Catastrófico"),CONCATENATE("R5C",'Mapa final'!#REF!),"")</f>
        <v>#REF!</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80"/>
      <c r="C51" s="280"/>
      <c r="D51" s="281"/>
      <c r="E51" s="379"/>
      <c r="F51" s="378"/>
      <c r="G51" s="378"/>
      <c r="H51" s="378"/>
      <c r="I51" s="394"/>
      <c r="J51" s="76" t="e">
        <f>IF(AND('Mapa final'!#REF!="Muy Baja",'Mapa final'!#REF!="Leve"),CONCATENATE("R6C",'Mapa final'!#REF!),"")</f>
        <v>#REF!</v>
      </c>
      <c r="K51" s="77" t="e">
        <f>IF(AND('Mapa final'!#REF!="Muy Baja",'Mapa final'!#REF!="Leve"),CONCATENATE("R6C",'Mapa final'!#REF!),"")</f>
        <v>#REF!</v>
      </c>
      <c r="L51" s="77" t="e">
        <f>IF(AND('Mapa final'!#REF!="Muy Baja",'Mapa final'!#REF!="Leve"),CONCATENATE("R6C",'Mapa final'!#REF!),"")</f>
        <v>#REF!</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e">
        <f>IF(AND('Mapa final'!#REF!="Muy Baja",'Mapa final'!#REF!="Menor"),CONCATENATE("R6C",'Mapa final'!#REF!),"")</f>
        <v>#REF!</v>
      </c>
      <c r="Q51" s="77" t="e">
        <f>IF(AND('Mapa final'!#REF!="Muy Baja",'Mapa final'!#REF!="Menor"),CONCATENATE("R6C",'Mapa final'!#REF!),"")</f>
        <v>#REF!</v>
      </c>
      <c r="R51" s="77" t="e">
        <f>IF(AND('Mapa final'!#REF!="Muy Baja",'Mapa final'!#REF!="Menor"),CONCATENATE("R6C",'Mapa final'!#REF!),"")</f>
        <v>#REF!</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e">
        <f>IF(AND('Mapa final'!#REF!="Muy Baja",'Mapa final'!#REF!="Moderado"),CONCATENATE("R6C",'Mapa final'!#REF!),"")</f>
        <v>#REF!</v>
      </c>
      <c r="W51" s="68" t="e">
        <f>IF(AND('Mapa final'!#REF!="Muy Baja",'Mapa final'!#REF!="Moderado"),CONCATENATE("R6C",'Mapa final'!#REF!),"")</f>
        <v>#REF!</v>
      </c>
      <c r="X51" s="68" t="e">
        <f>IF(AND('Mapa final'!#REF!="Muy Baja",'Mapa final'!#REF!="Moderado"),CONCATENATE("R6C",'Mapa final'!#REF!),"")</f>
        <v>#REF!</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2" t="e">
        <f>IF(AND('Mapa final'!#REF!="Muy Baja",'Mapa final'!#REF!="Mayor"),CONCATENATE("R6C",'Mapa final'!#REF!),"")</f>
        <v>#REF!</v>
      </c>
      <c r="AC51" s="53" t="e">
        <f>IF(AND('Mapa final'!#REF!="Muy Baja",'Mapa final'!#REF!="Mayor"),CONCATENATE("R6C",'Mapa final'!#REF!),"")</f>
        <v>#REF!</v>
      </c>
      <c r="AD51" s="53" t="e">
        <f>IF(AND('Mapa final'!#REF!="Muy Baja",'Mapa final'!#REF!="Mayor"),CONCATENATE("R6C",'Mapa final'!#REF!),"")</f>
        <v>#REF!</v>
      </c>
      <c r="AE51" s="53" t="e">
        <f>IF(AND('Mapa final'!#REF!="Muy Baja",'Mapa final'!#REF!="Mayor"),CONCATENATE("R6C",'Mapa final'!#REF!),"")</f>
        <v>#REF!</v>
      </c>
      <c r="AF51" s="53" t="e">
        <f>IF(AND('Mapa final'!#REF!="Muy Baja",'Mapa final'!#REF!="Mayor"),CONCATENATE("R6C",'Mapa final'!#REF!),"")</f>
        <v>#REF!</v>
      </c>
      <c r="AG51" s="54" t="e">
        <f>IF(AND('Mapa final'!#REF!="Muy Baja",'Mapa final'!#REF!="Mayor"),CONCATENATE("R6C",'Mapa final'!#REF!),"")</f>
        <v>#REF!</v>
      </c>
      <c r="AH51" s="55" t="e">
        <f>IF(AND('Mapa final'!#REF!="Muy Baja",'Mapa final'!#REF!="Catastrófico"),CONCATENATE("R6C",'Mapa final'!#REF!),"")</f>
        <v>#REF!</v>
      </c>
      <c r="AI51" s="56" t="e">
        <f>IF(AND('Mapa final'!#REF!="Muy Baja",'Mapa final'!#REF!="Catastrófico"),CONCATENATE("R6C",'Mapa final'!#REF!),"")</f>
        <v>#REF!</v>
      </c>
      <c r="AJ51" s="56" t="e">
        <f>IF(AND('Mapa final'!#REF!="Muy Baja",'Mapa final'!#REF!="Catastrófico"),CONCATENATE("R6C",'Mapa final'!#REF!),"")</f>
        <v>#REF!</v>
      </c>
      <c r="AK51" s="56" t="e">
        <f>IF(AND('Mapa final'!#REF!="Muy Baja",'Mapa final'!#REF!="Catastrófico"),CONCATENATE("R6C",'Mapa final'!#REF!),"")</f>
        <v>#REF!</v>
      </c>
      <c r="AL51" s="56" t="e">
        <f>IF(AND('Mapa final'!#REF!="Muy Baja",'Mapa final'!#REF!="Catastrófico"),CONCATENATE("R6C",'Mapa final'!#REF!),"")</f>
        <v>#REF!</v>
      </c>
      <c r="AM51" s="57"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80"/>
      <c r="C52" s="280"/>
      <c r="D52" s="281"/>
      <c r="E52" s="379"/>
      <c r="F52" s="378"/>
      <c r="G52" s="378"/>
      <c r="H52" s="378"/>
      <c r="I52" s="394"/>
      <c r="J52" s="76" t="e">
        <f>IF(AND('Mapa final'!#REF!="Muy Baja",'Mapa final'!#REF!="Leve"),CONCATENATE("R7C",'Mapa final'!#REF!),"")</f>
        <v>#REF!</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e">
        <f>IF(AND('Mapa final'!#REF!="Muy Baja",'Mapa final'!#REF!="Menor"),CONCATENATE("R7C",'Mapa final'!#REF!),"")</f>
        <v>#REF!</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e">
        <f>IF(AND('Mapa final'!#REF!="Muy Baja",'Mapa final'!#REF!="Moderado"),CONCATENATE("R7C",'Mapa final'!#REF!),"")</f>
        <v>#REF!</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2" t="e">
        <f>IF(AND('Mapa final'!#REF!="Muy Baja",'Mapa final'!#REF!="Mayor"),CONCATENATE("R7C",'Mapa final'!#REF!),"")</f>
        <v>#REF!</v>
      </c>
      <c r="AC52" s="53" t="e">
        <f>IF(AND('Mapa final'!#REF!="Muy Baja",'Mapa final'!#REF!="Mayor"),CONCATENATE("R7C",'Mapa final'!#REF!),"")</f>
        <v>#REF!</v>
      </c>
      <c r="AD52" s="53" t="e">
        <f>IF(AND('Mapa final'!#REF!="Muy Baja",'Mapa final'!#REF!="Mayor"),CONCATENATE("R7C",'Mapa final'!#REF!),"")</f>
        <v>#REF!</v>
      </c>
      <c r="AE52" s="53" t="e">
        <f>IF(AND('Mapa final'!#REF!="Muy Baja",'Mapa final'!#REF!="Mayor"),CONCATENATE("R7C",'Mapa final'!#REF!),"")</f>
        <v>#REF!</v>
      </c>
      <c r="AF52" s="53" t="e">
        <f>IF(AND('Mapa final'!#REF!="Muy Baja",'Mapa final'!#REF!="Mayor"),CONCATENATE("R7C",'Mapa final'!#REF!),"")</f>
        <v>#REF!</v>
      </c>
      <c r="AG52" s="54" t="e">
        <f>IF(AND('Mapa final'!#REF!="Muy Baja",'Mapa final'!#REF!="Mayor"),CONCATENATE("R7C",'Mapa final'!#REF!),"")</f>
        <v>#REF!</v>
      </c>
      <c r="AH52" s="55" t="e">
        <f>IF(AND('Mapa final'!#REF!="Muy Baja",'Mapa final'!#REF!="Catastrófico"),CONCATENATE("R7C",'Mapa final'!#REF!),"")</f>
        <v>#REF!</v>
      </c>
      <c r="AI52" s="56" t="e">
        <f>IF(AND('Mapa final'!#REF!="Muy Baja",'Mapa final'!#REF!="Catastrófico"),CONCATENATE("R7C",'Mapa final'!#REF!),"")</f>
        <v>#REF!</v>
      </c>
      <c r="AJ52" s="56" t="e">
        <f>IF(AND('Mapa final'!#REF!="Muy Baja",'Mapa final'!#REF!="Catastrófico"),CONCATENATE("R7C",'Mapa final'!#REF!),"")</f>
        <v>#REF!</v>
      </c>
      <c r="AK52" s="56" t="e">
        <f>IF(AND('Mapa final'!#REF!="Muy Baja",'Mapa final'!#REF!="Catastrófico"),CONCATENATE("R7C",'Mapa final'!#REF!),"")</f>
        <v>#REF!</v>
      </c>
      <c r="AL52" s="56" t="e">
        <f>IF(AND('Mapa final'!#REF!="Muy Baja",'Mapa final'!#REF!="Catastrófico"),CONCATENATE("R7C",'Mapa final'!#REF!),"")</f>
        <v>#REF!</v>
      </c>
      <c r="AM52" s="57"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80"/>
      <c r="C53" s="280"/>
      <c r="D53" s="281"/>
      <c r="E53" s="379"/>
      <c r="F53" s="378"/>
      <c r="G53" s="378"/>
      <c r="H53" s="378"/>
      <c r="I53" s="394"/>
      <c r="J53" s="76" t="e">
        <f>IF(AND('Mapa final'!#REF!="Muy Baja",'Mapa final'!#REF!="Leve"),CONCATENATE("R8C",'Mapa final'!#REF!),"")</f>
        <v>#REF!</v>
      </c>
      <c r="K53" s="77" t="e">
        <f>IF(AND('Mapa final'!#REF!="Muy Baja",'Mapa final'!#REF!="Leve"),CONCATENATE("R8C",'Mapa final'!#REF!),"")</f>
        <v>#REF!</v>
      </c>
      <c r="L53" s="77" t="e">
        <f>IF(AND('Mapa final'!#REF!="Muy Baja",'Mapa final'!#REF!="Leve"),CONCATENATE("R8C",'Mapa final'!#REF!),"")</f>
        <v>#REF!</v>
      </c>
      <c r="M53" s="77" t="e">
        <f>IF(AND('Mapa final'!#REF!="Muy Baja",'Mapa final'!#REF!="Leve"),CONCATENATE("R8C",'Mapa final'!#REF!),"")</f>
        <v>#REF!</v>
      </c>
      <c r="N53" s="77" t="e">
        <f>IF(AND('Mapa final'!#REF!="Muy Baja",'Mapa final'!#REF!="Leve"),CONCATENATE("R8C",'Mapa final'!#REF!),"")</f>
        <v>#REF!</v>
      </c>
      <c r="O53" s="78" t="e">
        <f>IF(AND('Mapa final'!#REF!="Muy Baja",'Mapa final'!#REF!="Leve"),CONCATENATE("R8C",'Mapa final'!#REF!),"")</f>
        <v>#REF!</v>
      </c>
      <c r="P53" s="76" t="e">
        <f>IF(AND('Mapa final'!#REF!="Muy Baja",'Mapa final'!#REF!="Menor"),CONCATENATE("R8C",'Mapa final'!#REF!),"")</f>
        <v>#REF!</v>
      </c>
      <c r="Q53" s="77" t="e">
        <f>IF(AND('Mapa final'!#REF!="Muy Baja",'Mapa final'!#REF!="Menor"),CONCATENATE("R8C",'Mapa final'!#REF!),"")</f>
        <v>#REF!</v>
      </c>
      <c r="R53" s="77" t="e">
        <f>IF(AND('Mapa final'!#REF!="Muy Baja",'Mapa final'!#REF!="Menor"),CONCATENATE("R8C",'Mapa final'!#REF!),"")</f>
        <v>#REF!</v>
      </c>
      <c r="S53" s="77" t="e">
        <f>IF(AND('Mapa final'!#REF!="Muy Baja",'Mapa final'!#REF!="Menor"),CONCATENATE("R8C",'Mapa final'!#REF!),"")</f>
        <v>#REF!</v>
      </c>
      <c r="T53" s="77" t="e">
        <f>IF(AND('Mapa final'!#REF!="Muy Baja",'Mapa final'!#REF!="Menor"),CONCATENATE("R8C",'Mapa final'!#REF!),"")</f>
        <v>#REF!</v>
      </c>
      <c r="U53" s="78" t="e">
        <f>IF(AND('Mapa final'!#REF!="Muy Baja",'Mapa final'!#REF!="Menor"),CONCATENATE("R8C",'Mapa final'!#REF!),"")</f>
        <v>#REF!</v>
      </c>
      <c r="V53" s="67" t="e">
        <f>IF(AND('Mapa final'!#REF!="Muy Baja",'Mapa final'!#REF!="Moderado"),CONCATENATE("R8C",'Mapa final'!#REF!),"")</f>
        <v>#REF!</v>
      </c>
      <c r="W53" s="68" t="e">
        <f>IF(AND('Mapa final'!#REF!="Muy Baja",'Mapa final'!#REF!="Moderado"),CONCATENATE("R8C",'Mapa final'!#REF!),"")</f>
        <v>#REF!</v>
      </c>
      <c r="X53" s="68" t="e">
        <f>IF(AND('Mapa final'!#REF!="Muy Baja",'Mapa final'!#REF!="Moderado"),CONCATENATE("R8C",'Mapa final'!#REF!),"")</f>
        <v>#REF!</v>
      </c>
      <c r="Y53" s="68" t="e">
        <f>IF(AND('Mapa final'!#REF!="Muy Baja",'Mapa final'!#REF!="Moderado"),CONCATENATE("R8C",'Mapa final'!#REF!),"")</f>
        <v>#REF!</v>
      </c>
      <c r="Z53" s="68" t="e">
        <f>IF(AND('Mapa final'!#REF!="Muy Baja",'Mapa final'!#REF!="Moderado"),CONCATENATE("R8C",'Mapa final'!#REF!),"")</f>
        <v>#REF!</v>
      </c>
      <c r="AA53" s="69" t="e">
        <f>IF(AND('Mapa final'!#REF!="Muy Baja",'Mapa final'!#REF!="Moderado"),CONCATENATE("R8C",'Mapa final'!#REF!),"")</f>
        <v>#REF!</v>
      </c>
      <c r="AB53" s="52" t="e">
        <f>IF(AND('Mapa final'!#REF!="Muy Baja",'Mapa final'!#REF!="Mayor"),CONCATENATE("R8C",'Mapa final'!#REF!),"")</f>
        <v>#REF!</v>
      </c>
      <c r="AC53" s="53" t="e">
        <f>IF(AND('Mapa final'!#REF!="Muy Baja",'Mapa final'!#REF!="Mayor"),CONCATENATE("R8C",'Mapa final'!#REF!),"")</f>
        <v>#REF!</v>
      </c>
      <c r="AD53" s="53" t="e">
        <f>IF(AND('Mapa final'!#REF!="Muy Baja",'Mapa final'!#REF!="Mayor"),CONCATENATE("R8C",'Mapa final'!#REF!),"")</f>
        <v>#REF!</v>
      </c>
      <c r="AE53" s="53" t="e">
        <f>IF(AND('Mapa final'!#REF!="Muy Baja",'Mapa final'!#REF!="Mayor"),CONCATENATE("R8C",'Mapa final'!#REF!),"")</f>
        <v>#REF!</v>
      </c>
      <c r="AF53" s="53" t="e">
        <f>IF(AND('Mapa final'!#REF!="Muy Baja",'Mapa final'!#REF!="Mayor"),CONCATENATE("R8C",'Mapa final'!#REF!),"")</f>
        <v>#REF!</v>
      </c>
      <c r="AG53" s="54" t="e">
        <f>IF(AND('Mapa final'!#REF!="Muy Baja",'Mapa final'!#REF!="Mayor"),CONCATENATE("R8C",'Mapa final'!#REF!),"")</f>
        <v>#REF!</v>
      </c>
      <c r="AH53" s="55" t="e">
        <f>IF(AND('Mapa final'!#REF!="Muy Baja",'Mapa final'!#REF!="Catastrófico"),CONCATENATE("R8C",'Mapa final'!#REF!),"")</f>
        <v>#REF!</v>
      </c>
      <c r="AI53" s="56" t="e">
        <f>IF(AND('Mapa final'!#REF!="Muy Baja",'Mapa final'!#REF!="Catastrófico"),CONCATENATE("R8C",'Mapa final'!#REF!),"")</f>
        <v>#REF!</v>
      </c>
      <c r="AJ53" s="56" t="e">
        <f>IF(AND('Mapa final'!#REF!="Muy Baja",'Mapa final'!#REF!="Catastrófico"),CONCATENATE("R8C",'Mapa final'!#REF!),"")</f>
        <v>#REF!</v>
      </c>
      <c r="AK53" s="56" t="e">
        <f>IF(AND('Mapa final'!#REF!="Muy Baja",'Mapa final'!#REF!="Catastrófico"),CONCATENATE("R8C",'Mapa final'!#REF!),"")</f>
        <v>#REF!</v>
      </c>
      <c r="AL53" s="56" t="e">
        <f>IF(AND('Mapa final'!#REF!="Muy Baja",'Mapa final'!#REF!="Catastrófico"),CONCATENATE("R8C",'Mapa final'!#REF!),"")</f>
        <v>#REF!</v>
      </c>
      <c r="AM53" s="57" t="e">
        <f>IF(AND('Mapa final'!#REF!="Muy Baja",'Mapa final'!#REF!="Catastrófico"),CONCATENATE("R8C",'Mapa final'!#REF!),"")</f>
        <v>#REF!</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80"/>
      <c r="C54" s="280"/>
      <c r="D54" s="281"/>
      <c r="E54" s="379"/>
      <c r="F54" s="378"/>
      <c r="G54" s="378"/>
      <c r="H54" s="378"/>
      <c r="I54" s="394"/>
      <c r="J54" s="76" t="e">
        <f>IF(AND('Mapa final'!#REF!="Muy Baja",'Mapa final'!#REF!="Leve"),CONCATENATE("R9C",'Mapa final'!#REF!),"")</f>
        <v>#REF!</v>
      </c>
      <c r="K54" s="77" t="e">
        <f>IF(AND('Mapa final'!#REF!="Muy Baja",'Mapa final'!#REF!="Leve"),CONCATENATE("R9C",'Mapa final'!#REF!),"")</f>
        <v>#REF!</v>
      </c>
      <c r="L54" s="77" t="e">
        <f>IF(AND('Mapa final'!#REF!="Muy Baja",'Mapa final'!#REF!="Leve"),CONCATENATE("R9C",'Mapa final'!#REF!),"")</f>
        <v>#REF!</v>
      </c>
      <c r="M54" s="77" t="e">
        <f>IF(AND('Mapa final'!#REF!="Muy Baja",'Mapa final'!#REF!="Leve"),CONCATENATE("R9C",'Mapa final'!#REF!),"")</f>
        <v>#REF!</v>
      </c>
      <c r="N54" s="77" t="e">
        <f>IF(AND('Mapa final'!#REF!="Muy Baja",'Mapa final'!#REF!="Leve"),CONCATENATE("R9C",'Mapa final'!#REF!),"")</f>
        <v>#REF!</v>
      </c>
      <c r="O54" s="78" t="e">
        <f>IF(AND('Mapa final'!#REF!="Muy Baja",'Mapa final'!#REF!="Leve"),CONCATENATE("R9C",'Mapa final'!#REF!),"")</f>
        <v>#REF!</v>
      </c>
      <c r="P54" s="76" t="e">
        <f>IF(AND('Mapa final'!#REF!="Muy Baja",'Mapa final'!#REF!="Menor"),CONCATENATE("R9C",'Mapa final'!#REF!),"")</f>
        <v>#REF!</v>
      </c>
      <c r="Q54" s="77" t="e">
        <f>IF(AND('Mapa final'!#REF!="Muy Baja",'Mapa final'!#REF!="Menor"),CONCATENATE("R9C",'Mapa final'!#REF!),"")</f>
        <v>#REF!</v>
      </c>
      <c r="R54" s="77" t="e">
        <f>IF(AND('Mapa final'!#REF!="Muy Baja",'Mapa final'!#REF!="Menor"),CONCATENATE("R9C",'Mapa final'!#REF!),"")</f>
        <v>#REF!</v>
      </c>
      <c r="S54" s="77" t="e">
        <f>IF(AND('Mapa final'!#REF!="Muy Baja",'Mapa final'!#REF!="Menor"),CONCATENATE("R9C",'Mapa final'!#REF!),"")</f>
        <v>#REF!</v>
      </c>
      <c r="T54" s="77" t="e">
        <f>IF(AND('Mapa final'!#REF!="Muy Baja",'Mapa final'!#REF!="Menor"),CONCATENATE("R9C",'Mapa final'!#REF!),"")</f>
        <v>#REF!</v>
      </c>
      <c r="U54" s="78" t="e">
        <f>IF(AND('Mapa final'!#REF!="Muy Baja",'Mapa final'!#REF!="Menor"),CONCATENATE("R9C",'Mapa final'!#REF!),"")</f>
        <v>#REF!</v>
      </c>
      <c r="V54" s="67" t="e">
        <f>IF(AND('Mapa final'!#REF!="Muy Baja",'Mapa final'!#REF!="Moderado"),CONCATENATE("R9C",'Mapa final'!#REF!),"")</f>
        <v>#REF!</v>
      </c>
      <c r="W54" s="68" t="e">
        <f>IF(AND('Mapa final'!#REF!="Muy Baja",'Mapa final'!#REF!="Moderado"),CONCATENATE("R9C",'Mapa final'!#REF!),"")</f>
        <v>#REF!</v>
      </c>
      <c r="X54" s="68" t="e">
        <f>IF(AND('Mapa final'!#REF!="Muy Baja",'Mapa final'!#REF!="Moderado"),CONCATENATE("R9C",'Mapa final'!#REF!),"")</f>
        <v>#REF!</v>
      </c>
      <c r="Y54" s="68" t="e">
        <f>IF(AND('Mapa final'!#REF!="Muy Baja",'Mapa final'!#REF!="Moderado"),CONCATENATE("R9C",'Mapa final'!#REF!),"")</f>
        <v>#REF!</v>
      </c>
      <c r="Z54" s="68" t="e">
        <f>IF(AND('Mapa final'!#REF!="Muy Baja",'Mapa final'!#REF!="Moderado"),CONCATENATE("R9C",'Mapa final'!#REF!),"")</f>
        <v>#REF!</v>
      </c>
      <c r="AA54" s="69" t="e">
        <f>IF(AND('Mapa final'!#REF!="Muy Baja",'Mapa final'!#REF!="Moderado"),CONCATENATE("R9C",'Mapa final'!#REF!),"")</f>
        <v>#REF!</v>
      </c>
      <c r="AB54" s="52" t="e">
        <f>IF(AND('Mapa final'!#REF!="Muy Baja",'Mapa final'!#REF!="Mayor"),CONCATENATE("R9C",'Mapa final'!#REF!),"")</f>
        <v>#REF!</v>
      </c>
      <c r="AC54" s="53" t="e">
        <f>IF(AND('Mapa final'!#REF!="Muy Baja",'Mapa final'!#REF!="Mayor"),CONCATENATE("R9C",'Mapa final'!#REF!),"")</f>
        <v>#REF!</v>
      </c>
      <c r="AD54" s="53" t="e">
        <f>IF(AND('Mapa final'!#REF!="Muy Baja",'Mapa final'!#REF!="Mayor"),CONCATENATE("R9C",'Mapa final'!#REF!),"")</f>
        <v>#REF!</v>
      </c>
      <c r="AE54" s="53" t="e">
        <f>IF(AND('Mapa final'!#REF!="Muy Baja",'Mapa final'!#REF!="Mayor"),CONCATENATE("R9C",'Mapa final'!#REF!),"")</f>
        <v>#REF!</v>
      </c>
      <c r="AF54" s="53" t="e">
        <f>IF(AND('Mapa final'!#REF!="Muy Baja",'Mapa final'!#REF!="Mayor"),CONCATENATE("R9C",'Mapa final'!#REF!),"")</f>
        <v>#REF!</v>
      </c>
      <c r="AG54" s="54" t="e">
        <f>IF(AND('Mapa final'!#REF!="Muy Baja",'Mapa final'!#REF!="Mayor"),CONCATENATE("R9C",'Mapa final'!#REF!),"")</f>
        <v>#REF!</v>
      </c>
      <c r="AH54" s="55" t="e">
        <f>IF(AND('Mapa final'!#REF!="Muy Baja",'Mapa final'!#REF!="Catastrófico"),CONCATENATE("R9C",'Mapa final'!#REF!),"")</f>
        <v>#REF!</v>
      </c>
      <c r="AI54" s="56" t="e">
        <f>IF(AND('Mapa final'!#REF!="Muy Baja",'Mapa final'!#REF!="Catastrófico"),CONCATENATE("R9C",'Mapa final'!#REF!),"")</f>
        <v>#REF!</v>
      </c>
      <c r="AJ54" s="56" t="e">
        <f>IF(AND('Mapa final'!#REF!="Muy Baja",'Mapa final'!#REF!="Catastrófico"),CONCATENATE("R9C",'Mapa final'!#REF!),"")</f>
        <v>#REF!</v>
      </c>
      <c r="AK54" s="56" t="e">
        <f>IF(AND('Mapa final'!#REF!="Muy Baja",'Mapa final'!#REF!="Catastrófico"),CONCATENATE("R9C",'Mapa final'!#REF!),"")</f>
        <v>#REF!</v>
      </c>
      <c r="AL54" s="56" t="e">
        <f>IF(AND('Mapa final'!#REF!="Muy Baja",'Mapa final'!#REF!="Catastrófico"),CONCATENATE("R9C",'Mapa final'!#REF!),"")</f>
        <v>#REF!</v>
      </c>
      <c r="AM54" s="57" t="e">
        <f>IF(AND('Mapa final'!#REF!="Muy Baja",'Mapa final'!#REF!="Catastrófico"),CONCATENATE("R9C",'Mapa final'!#REF!),"")</f>
        <v>#REF!</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80"/>
      <c r="C55" s="280"/>
      <c r="D55" s="281"/>
      <c r="E55" s="380"/>
      <c r="F55" s="381"/>
      <c r="G55" s="381"/>
      <c r="H55" s="381"/>
      <c r="I55" s="395"/>
      <c r="J55" s="79" t="e">
        <f>IF(AND('Mapa final'!#REF!="Muy Baja",'Mapa final'!#REF!="Leve"),CONCATENATE("R10C",'Mapa final'!#REF!),"")</f>
        <v>#REF!</v>
      </c>
      <c r="K55" s="80" t="e">
        <f>IF(AND('Mapa final'!#REF!="Muy Baja",'Mapa final'!#REF!="Leve"),CONCATENATE("R10C",'Mapa final'!#REF!),"")</f>
        <v>#REF!</v>
      </c>
      <c r="L55" s="80" t="e">
        <f>IF(AND('Mapa final'!#REF!="Muy Baja",'Mapa final'!#REF!="Leve"),CONCATENATE("R10C",'Mapa final'!#REF!),"")</f>
        <v>#REF!</v>
      </c>
      <c r="M55" s="80" t="e">
        <f>IF(AND('Mapa final'!#REF!="Muy Baja",'Mapa final'!#REF!="Leve"),CONCATENATE("R10C",'Mapa final'!#REF!),"")</f>
        <v>#REF!</v>
      </c>
      <c r="N55" s="80" t="e">
        <f>IF(AND('Mapa final'!#REF!="Muy Baja",'Mapa final'!#REF!="Leve"),CONCATENATE("R10C",'Mapa final'!#REF!),"")</f>
        <v>#REF!</v>
      </c>
      <c r="O55" s="81" t="e">
        <f>IF(AND('Mapa final'!#REF!="Muy Baja",'Mapa final'!#REF!="Leve"),CONCATENATE("R10C",'Mapa final'!#REF!),"")</f>
        <v>#REF!</v>
      </c>
      <c r="P55" s="79" t="e">
        <f>IF(AND('Mapa final'!#REF!="Muy Baja",'Mapa final'!#REF!="Menor"),CONCATENATE("R10C",'Mapa final'!#REF!),"")</f>
        <v>#REF!</v>
      </c>
      <c r="Q55" s="80" t="e">
        <f>IF(AND('Mapa final'!#REF!="Muy Baja",'Mapa final'!#REF!="Menor"),CONCATENATE("R10C",'Mapa final'!#REF!),"")</f>
        <v>#REF!</v>
      </c>
      <c r="R55" s="80" t="e">
        <f>IF(AND('Mapa final'!#REF!="Muy Baja",'Mapa final'!#REF!="Menor"),CONCATENATE("R10C",'Mapa final'!#REF!),"")</f>
        <v>#REF!</v>
      </c>
      <c r="S55" s="80" t="e">
        <f>IF(AND('Mapa final'!#REF!="Muy Baja",'Mapa final'!#REF!="Menor"),CONCATENATE("R10C",'Mapa final'!#REF!),"")</f>
        <v>#REF!</v>
      </c>
      <c r="T55" s="80" t="e">
        <f>IF(AND('Mapa final'!#REF!="Muy Baja",'Mapa final'!#REF!="Menor"),CONCATENATE("R10C",'Mapa final'!#REF!),"")</f>
        <v>#REF!</v>
      </c>
      <c r="U55" s="81" t="e">
        <f>IF(AND('Mapa final'!#REF!="Muy Baja",'Mapa final'!#REF!="Menor"),CONCATENATE("R10C",'Mapa final'!#REF!),"")</f>
        <v>#REF!</v>
      </c>
      <c r="V55" s="70" t="e">
        <f>IF(AND('Mapa final'!#REF!="Muy Baja",'Mapa final'!#REF!="Moderado"),CONCATENATE("R10C",'Mapa final'!#REF!),"")</f>
        <v>#REF!</v>
      </c>
      <c r="W55" s="71" t="e">
        <f>IF(AND('Mapa final'!#REF!="Muy Baja",'Mapa final'!#REF!="Moderado"),CONCATENATE("R10C",'Mapa final'!#REF!),"")</f>
        <v>#REF!</v>
      </c>
      <c r="X55" s="71" t="e">
        <f>IF(AND('Mapa final'!#REF!="Muy Baja",'Mapa final'!#REF!="Moderado"),CONCATENATE("R10C",'Mapa final'!#REF!),"")</f>
        <v>#REF!</v>
      </c>
      <c r="Y55" s="71" t="e">
        <f>IF(AND('Mapa final'!#REF!="Muy Baja",'Mapa final'!#REF!="Moderado"),CONCATENATE("R10C",'Mapa final'!#REF!),"")</f>
        <v>#REF!</v>
      </c>
      <c r="Z55" s="71" t="e">
        <f>IF(AND('Mapa final'!#REF!="Muy Baja",'Mapa final'!#REF!="Moderado"),CONCATENATE("R10C",'Mapa final'!#REF!),"")</f>
        <v>#REF!</v>
      </c>
      <c r="AA55" s="72" t="e">
        <f>IF(AND('Mapa final'!#REF!="Muy Baja",'Mapa final'!#REF!="Moderado"),CONCATENATE("R10C",'Mapa final'!#REF!),"")</f>
        <v>#REF!</v>
      </c>
      <c r="AB55" s="58" t="e">
        <f>IF(AND('Mapa final'!#REF!="Muy Baja",'Mapa final'!#REF!="Mayor"),CONCATENATE("R10C",'Mapa final'!#REF!),"")</f>
        <v>#REF!</v>
      </c>
      <c r="AC55" s="59" t="e">
        <f>IF(AND('Mapa final'!#REF!="Muy Baja",'Mapa final'!#REF!="Mayor"),CONCATENATE("R10C",'Mapa final'!#REF!),"")</f>
        <v>#REF!</v>
      </c>
      <c r="AD55" s="59" t="e">
        <f>IF(AND('Mapa final'!#REF!="Muy Baja",'Mapa final'!#REF!="Mayor"),CONCATENATE("R10C",'Mapa final'!#REF!),"")</f>
        <v>#REF!</v>
      </c>
      <c r="AE55" s="59" t="e">
        <f>IF(AND('Mapa final'!#REF!="Muy Baja",'Mapa final'!#REF!="Mayor"),CONCATENATE("R10C",'Mapa final'!#REF!),"")</f>
        <v>#REF!</v>
      </c>
      <c r="AF55" s="59" t="e">
        <f>IF(AND('Mapa final'!#REF!="Muy Baja",'Mapa final'!#REF!="Mayor"),CONCATENATE("R10C",'Mapa final'!#REF!),"")</f>
        <v>#REF!</v>
      </c>
      <c r="AG55" s="60" t="e">
        <f>IF(AND('Mapa final'!#REF!="Muy Baja",'Mapa final'!#REF!="Mayor"),CONCATENATE("R10C",'Mapa final'!#REF!),"")</f>
        <v>#REF!</v>
      </c>
      <c r="AH55" s="61" t="e">
        <f>IF(AND('Mapa final'!#REF!="Muy Baja",'Mapa final'!#REF!="Catastrófico"),CONCATENATE("R10C",'Mapa final'!#REF!),"")</f>
        <v>#REF!</v>
      </c>
      <c r="AI55" s="62" t="e">
        <f>IF(AND('Mapa final'!#REF!="Muy Baja",'Mapa final'!#REF!="Catastrófico"),CONCATENATE("R10C",'Mapa final'!#REF!),"")</f>
        <v>#REF!</v>
      </c>
      <c r="AJ55" s="62" t="e">
        <f>IF(AND('Mapa final'!#REF!="Muy Baja",'Mapa final'!#REF!="Catastrófico"),CONCATENATE("R10C",'Mapa final'!#REF!),"")</f>
        <v>#REF!</v>
      </c>
      <c r="AK55" s="62" t="e">
        <f>IF(AND('Mapa final'!#REF!="Muy Baja",'Mapa final'!#REF!="Catastrófico"),CONCATENATE("R10C",'Mapa final'!#REF!),"")</f>
        <v>#REF!</v>
      </c>
      <c r="AL55" s="62" t="e">
        <f>IF(AND('Mapa final'!#REF!="Muy Baja",'Mapa final'!#REF!="Catastrófico"),CONCATENATE("R10C",'Mapa final'!#REF!),"")</f>
        <v>#REF!</v>
      </c>
      <c r="AM55" s="63" t="e">
        <f>IF(AND('Mapa final'!#REF!="Muy Baja",'Mapa final'!#REF!="Catastrófico"),CONCATENATE("R10C",'Mapa final'!#REF!),"")</f>
        <v>#REF!</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75" t="s">
        <v>112</v>
      </c>
      <c r="K56" s="376"/>
      <c r="L56" s="376"/>
      <c r="M56" s="376"/>
      <c r="N56" s="376"/>
      <c r="O56" s="393"/>
      <c r="P56" s="375" t="s">
        <v>111</v>
      </c>
      <c r="Q56" s="376"/>
      <c r="R56" s="376"/>
      <c r="S56" s="376"/>
      <c r="T56" s="376"/>
      <c r="U56" s="393"/>
      <c r="V56" s="375" t="s">
        <v>110</v>
      </c>
      <c r="W56" s="376"/>
      <c r="X56" s="376"/>
      <c r="Y56" s="376"/>
      <c r="Z56" s="376"/>
      <c r="AA56" s="393"/>
      <c r="AB56" s="375" t="s">
        <v>109</v>
      </c>
      <c r="AC56" s="414"/>
      <c r="AD56" s="376"/>
      <c r="AE56" s="376"/>
      <c r="AF56" s="376"/>
      <c r="AG56" s="393"/>
      <c r="AH56" s="375" t="s">
        <v>108</v>
      </c>
      <c r="AI56" s="376"/>
      <c r="AJ56" s="376"/>
      <c r="AK56" s="376"/>
      <c r="AL56" s="376"/>
      <c r="AM56" s="39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79"/>
      <c r="K57" s="378"/>
      <c r="L57" s="378"/>
      <c r="M57" s="378"/>
      <c r="N57" s="378"/>
      <c r="O57" s="394"/>
      <c r="P57" s="379"/>
      <c r="Q57" s="378"/>
      <c r="R57" s="378"/>
      <c r="S57" s="378"/>
      <c r="T57" s="378"/>
      <c r="U57" s="394"/>
      <c r="V57" s="379"/>
      <c r="W57" s="378"/>
      <c r="X57" s="378"/>
      <c r="Y57" s="378"/>
      <c r="Z57" s="378"/>
      <c r="AA57" s="394"/>
      <c r="AB57" s="379"/>
      <c r="AC57" s="378"/>
      <c r="AD57" s="378"/>
      <c r="AE57" s="378"/>
      <c r="AF57" s="378"/>
      <c r="AG57" s="394"/>
      <c r="AH57" s="379"/>
      <c r="AI57" s="378"/>
      <c r="AJ57" s="378"/>
      <c r="AK57" s="378"/>
      <c r="AL57" s="378"/>
      <c r="AM57" s="39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79"/>
      <c r="K58" s="378"/>
      <c r="L58" s="378"/>
      <c r="M58" s="378"/>
      <c r="N58" s="378"/>
      <c r="O58" s="394"/>
      <c r="P58" s="379"/>
      <c r="Q58" s="378"/>
      <c r="R58" s="378"/>
      <c r="S58" s="378"/>
      <c r="T58" s="378"/>
      <c r="U58" s="394"/>
      <c r="V58" s="379"/>
      <c r="W58" s="378"/>
      <c r="X58" s="378"/>
      <c r="Y58" s="378"/>
      <c r="Z58" s="378"/>
      <c r="AA58" s="394"/>
      <c r="AB58" s="379"/>
      <c r="AC58" s="378"/>
      <c r="AD58" s="378"/>
      <c r="AE58" s="378"/>
      <c r="AF58" s="378"/>
      <c r="AG58" s="394"/>
      <c r="AH58" s="379"/>
      <c r="AI58" s="378"/>
      <c r="AJ58" s="378"/>
      <c r="AK58" s="378"/>
      <c r="AL58" s="378"/>
      <c r="AM58" s="39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79"/>
      <c r="K59" s="378"/>
      <c r="L59" s="378"/>
      <c r="M59" s="378"/>
      <c r="N59" s="378"/>
      <c r="O59" s="394"/>
      <c r="P59" s="379"/>
      <c r="Q59" s="378"/>
      <c r="R59" s="378"/>
      <c r="S59" s="378"/>
      <c r="T59" s="378"/>
      <c r="U59" s="394"/>
      <c r="V59" s="379"/>
      <c r="W59" s="378"/>
      <c r="X59" s="378"/>
      <c r="Y59" s="378"/>
      <c r="Z59" s="378"/>
      <c r="AA59" s="394"/>
      <c r="AB59" s="379"/>
      <c r="AC59" s="378"/>
      <c r="AD59" s="378"/>
      <c r="AE59" s="378"/>
      <c r="AF59" s="378"/>
      <c r="AG59" s="394"/>
      <c r="AH59" s="379"/>
      <c r="AI59" s="378"/>
      <c r="AJ59" s="378"/>
      <c r="AK59" s="378"/>
      <c r="AL59" s="378"/>
      <c r="AM59" s="39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79"/>
      <c r="K60" s="378"/>
      <c r="L60" s="378"/>
      <c r="M60" s="378"/>
      <c r="N60" s="378"/>
      <c r="O60" s="394"/>
      <c r="P60" s="379"/>
      <c r="Q60" s="378"/>
      <c r="R60" s="378"/>
      <c r="S60" s="378"/>
      <c r="T60" s="378"/>
      <c r="U60" s="394"/>
      <c r="V60" s="379"/>
      <c r="W60" s="378"/>
      <c r="X60" s="378"/>
      <c r="Y60" s="378"/>
      <c r="Z60" s="378"/>
      <c r="AA60" s="394"/>
      <c r="AB60" s="379"/>
      <c r="AC60" s="378"/>
      <c r="AD60" s="378"/>
      <c r="AE60" s="378"/>
      <c r="AF60" s="378"/>
      <c r="AG60" s="394"/>
      <c r="AH60" s="379"/>
      <c r="AI60" s="378"/>
      <c r="AJ60" s="378"/>
      <c r="AK60" s="378"/>
      <c r="AL60" s="378"/>
      <c r="AM60" s="39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80"/>
      <c r="K61" s="381"/>
      <c r="L61" s="381"/>
      <c r="M61" s="381"/>
      <c r="N61" s="381"/>
      <c r="O61" s="395"/>
      <c r="P61" s="380"/>
      <c r="Q61" s="381"/>
      <c r="R61" s="381"/>
      <c r="S61" s="381"/>
      <c r="T61" s="381"/>
      <c r="U61" s="395"/>
      <c r="V61" s="380"/>
      <c r="W61" s="381"/>
      <c r="X61" s="381"/>
      <c r="Y61" s="381"/>
      <c r="Z61" s="381"/>
      <c r="AA61" s="395"/>
      <c r="AB61" s="380"/>
      <c r="AC61" s="381"/>
      <c r="AD61" s="381"/>
      <c r="AE61" s="381"/>
      <c r="AF61" s="381"/>
      <c r="AG61" s="395"/>
      <c r="AH61" s="380"/>
      <c r="AI61" s="381"/>
      <c r="AJ61" s="381"/>
      <c r="AK61" s="381"/>
      <c r="AL61" s="381"/>
      <c r="AM61" s="39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15" t="s">
        <v>55</v>
      </c>
      <c r="C1" s="415"/>
      <c r="D1" s="415"/>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416" t="s">
        <v>63</v>
      </c>
      <c r="C1" s="416"/>
      <c r="D1" s="416"/>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67.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3"/>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417" t="s">
        <v>78</v>
      </c>
      <c r="C1" s="418"/>
      <c r="D1" s="418"/>
      <c r="E1" s="418"/>
      <c r="F1" s="419"/>
    </row>
    <row r="2" spans="2:6" ht="16.5" thickBot="1" x14ac:dyDescent="0.3">
      <c r="B2" s="89"/>
      <c r="C2" s="89"/>
      <c r="D2" s="89"/>
      <c r="E2" s="89"/>
      <c r="F2" s="89"/>
    </row>
    <row r="3" spans="2:6" ht="16.5" thickBot="1" x14ac:dyDescent="0.25">
      <c r="B3" s="421" t="s">
        <v>64</v>
      </c>
      <c r="C3" s="422"/>
      <c r="D3" s="422"/>
      <c r="E3" s="101" t="s">
        <v>65</v>
      </c>
      <c r="F3" s="102" t="s">
        <v>66</v>
      </c>
    </row>
    <row r="4" spans="2:6" ht="31.5" x14ac:dyDescent="0.2">
      <c r="B4" s="423" t="s">
        <v>67</v>
      </c>
      <c r="C4" s="425" t="s">
        <v>13</v>
      </c>
      <c r="D4" s="90" t="s">
        <v>14</v>
      </c>
      <c r="E4" s="91" t="s">
        <v>68</v>
      </c>
      <c r="F4" s="92">
        <v>0.25</v>
      </c>
    </row>
    <row r="5" spans="2:6" ht="47.25" x14ac:dyDescent="0.2">
      <c r="B5" s="424"/>
      <c r="C5" s="426"/>
      <c r="D5" s="93" t="s">
        <v>15</v>
      </c>
      <c r="E5" s="94" t="s">
        <v>69</v>
      </c>
      <c r="F5" s="95">
        <v>0.15</v>
      </c>
    </row>
    <row r="6" spans="2:6" ht="47.25" x14ac:dyDescent="0.2">
      <c r="B6" s="424"/>
      <c r="C6" s="426"/>
      <c r="D6" s="93" t="s">
        <v>16</v>
      </c>
      <c r="E6" s="94" t="s">
        <v>70</v>
      </c>
      <c r="F6" s="95">
        <v>0.1</v>
      </c>
    </row>
    <row r="7" spans="2:6" ht="63" x14ac:dyDescent="0.2">
      <c r="B7" s="424"/>
      <c r="C7" s="426" t="s">
        <v>17</v>
      </c>
      <c r="D7" s="93" t="s">
        <v>10</v>
      </c>
      <c r="E7" s="94" t="s">
        <v>71</v>
      </c>
      <c r="F7" s="95">
        <v>0.25</v>
      </c>
    </row>
    <row r="8" spans="2:6" ht="31.5" x14ac:dyDescent="0.2">
      <c r="B8" s="424"/>
      <c r="C8" s="426"/>
      <c r="D8" s="93" t="s">
        <v>9</v>
      </c>
      <c r="E8" s="94" t="s">
        <v>72</v>
      </c>
      <c r="F8" s="95">
        <v>0.15</v>
      </c>
    </row>
    <row r="9" spans="2:6" ht="47.25" x14ac:dyDescent="0.2">
      <c r="B9" s="424" t="s">
        <v>162</v>
      </c>
      <c r="C9" s="426" t="s">
        <v>18</v>
      </c>
      <c r="D9" s="93" t="s">
        <v>19</v>
      </c>
      <c r="E9" s="94" t="s">
        <v>73</v>
      </c>
      <c r="F9" s="96" t="s">
        <v>74</v>
      </c>
    </row>
    <row r="10" spans="2:6" ht="63" x14ac:dyDescent="0.2">
      <c r="B10" s="424"/>
      <c r="C10" s="426"/>
      <c r="D10" s="93" t="s">
        <v>20</v>
      </c>
      <c r="E10" s="94" t="s">
        <v>75</v>
      </c>
      <c r="F10" s="96" t="s">
        <v>74</v>
      </c>
    </row>
    <row r="11" spans="2:6" ht="47.25" x14ac:dyDescent="0.2">
      <c r="B11" s="424"/>
      <c r="C11" s="426" t="s">
        <v>21</v>
      </c>
      <c r="D11" s="93" t="s">
        <v>22</v>
      </c>
      <c r="E11" s="94" t="s">
        <v>76</v>
      </c>
      <c r="F11" s="96" t="s">
        <v>74</v>
      </c>
    </row>
    <row r="12" spans="2:6" ht="47.25" x14ac:dyDescent="0.2">
      <c r="B12" s="424"/>
      <c r="C12" s="426"/>
      <c r="D12" s="93" t="s">
        <v>23</v>
      </c>
      <c r="E12" s="94" t="s">
        <v>77</v>
      </c>
      <c r="F12" s="96" t="s">
        <v>74</v>
      </c>
    </row>
    <row r="13" spans="2:6" ht="31.5" x14ac:dyDescent="0.2">
      <c r="B13" s="424"/>
      <c r="C13" s="426" t="s">
        <v>24</v>
      </c>
      <c r="D13" s="93" t="s">
        <v>119</v>
      </c>
      <c r="E13" s="94" t="s">
        <v>122</v>
      </c>
      <c r="F13" s="96" t="s">
        <v>74</v>
      </c>
    </row>
    <row r="14" spans="2:6" ht="32.25" thickBot="1" x14ac:dyDescent="0.25">
      <c r="B14" s="427"/>
      <c r="C14" s="428"/>
      <c r="D14" s="97" t="s">
        <v>120</v>
      </c>
      <c r="E14" s="98" t="s">
        <v>121</v>
      </c>
      <c r="F14" s="99" t="s">
        <v>74</v>
      </c>
    </row>
    <row r="15" spans="2:6" ht="49.5" customHeight="1" x14ac:dyDescent="0.2">
      <c r="B15" s="420" t="s">
        <v>159</v>
      </c>
      <c r="C15" s="420"/>
      <c r="D15" s="420"/>
      <c r="E15" s="420"/>
      <c r="F15" s="420"/>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2020-05-13T01:12:22Z</cp:lastPrinted>
  <dcterms:created xsi:type="dcterms:W3CDTF">2020-03-24T23:12:47Z</dcterms:created>
  <dcterms:modified xsi:type="dcterms:W3CDTF">2025-05-16T22:21:12Z</dcterms:modified>
</cp:coreProperties>
</file>